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sschreibungen\25 (23)\25-18052 bis\25-18622 - EU - Go - Faur 5970 - Objektreinigungen Schwetzingerstadt - 3 Lose\Dateien\"/>
    </mc:Choice>
  </mc:AlternateContent>
  <xr:revisionPtr revIDLastSave="0" documentId="13_ncr:1_{E07859FA-EDF9-409E-A2A4-DF8B1EEFF3A7}" xr6:coauthVersionLast="47" xr6:coauthVersionMax="47" xr10:uidLastSave="{00000000-0000-0000-0000-000000000000}"/>
  <bookViews>
    <workbookView xWindow="28680" yWindow="-120" windowWidth="29040" windowHeight="15720" xr2:uid="{7FF2ED60-AAFB-4375-BFD8-89CB5655A9C2}"/>
  </bookViews>
  <sheets>
    <sheet name="6350 LVZ mit Formel" sheetId="2" r:id="rId1"/>
    <sheet name="9650 LVZ mit Formel" sheetId="3" r:id="rId2"/>
    <sheet name="9710 LVZ mit Formel" sheetId="4" r:id="rId3"/>
    <sheet name="Gesamtkosten" sheetId="5" r:id="rId4"/>
  </sheets>
  <definedNames>
    <definedName name="_xlnm.Print_Area" localSheetId="2">'9710 LVZ mit Formel'!$D$1:$R$50</definedName>
    <definedName name="_xlnm.Print_Area" localSheetId="3">Gesamtkosten!$A$1:$E$10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3" l="1"/>
  <c r="O35" i="3" s="1"/>
  <c r="O36" i="3" s="1"/>
  <c r="Q28" i="3"/>
  <c r="I28" i="3"/>
  <c r="Q10" i="3"/>
  <c r="I10" i="3"/>
  <c r="J10" i="3" s="1"/>
  <c r="H10" i="3"/>
  <c r="G20" i="3"/>
  <c r="N36" i="2"/>
  <c r="N37" i="2" s="1"/>
  <c r="I29" i="2"/>
  <c r="J29" i="2" s="1"/>
  <c r="Q29" i="2"/>
  <c r="Q10" i="2"/>
  <c r="I10" i="2"/>
  <c r="J10" i="2" s="1"/>
  <c r="H11" i="2"/>
  <c r="H10" i="2"/>
  <c r="G29" i="2"/>
  <c r="G21" i="2"/>
  <c r="G28" i="3"/>
  <c r="J28" i="3" s="1"/>
  <c r="O28" i="3" s="1"/>
  <c r="G30" i="4"/>
  <c r="G22" i="4"/>
  <c r="I10" i="4"/>
  <c r="J10" i="4"/>
  <c r="I11" i="4"/>
  <c r="J11" i="4" s="1"/>
  <c r="H11" i="4"/>
  <c r="I12" i="4"/>
  <c r="J12" i="4"/>
  <c r="I13" i="4"/>
  <c r="J13" i="4" s="1"/>
  <c r="I14" i="4"/>
  <c r="J14" i="4" s="1"/>
  <c r="I15" i="4"/>
  <c r="J15" i="4" s="1"/>
  <c r="O15" i="4" s="1"/>
  <c r="I16" i="4"/>
  <c r="J16" i="4" s="1"/>
  <c r="I17" i="4"/>
  <c r="J17" i="4" s="1"/>
  <c r="I18" i="4"/>
  <c r="J18" i="4"/>
  <c r="I19" i="4"/>
  <c r="J19" i="4" s="1"/>
  <c r="I20" i="4"/>
  <c r="J20" i="4" s="1"/>
  <c r="H20" i="4"/>
  <c r="I21" i="4"/>
  <c r="J21" i="4" s="1"/>
  <c r="I30" i="4"/>
  <c r="J30" i="4" s="1"/>
  <c r="O30" i="4" s="1"/>
  <c r="O31" i="4" s="1"/>
  <c r="Q30" i="4"/>
  <c r="N37" i="4"/>
  <c r="N38" i="4" s="1"/>
  <c r="Q38" i="4"/>
  <c r="P40" i="4"/>
  <c r="O10" i="3" l="1"/>
  <c r="N10" i="3"/>
  <c r="O10" i="2"/>
  <c r="N10" i="2"/>
  <c r="N14" i="4"/>
  <c r="O37" i="4"/>
  <c r="O38" i="4" s="1"/>
  <c r="N11" i="4"/>
  <c r="N20" i="4"/>
  <c r="O32" i="4"/>
  <c r="O33" i="4" s="1"/>
  <c r="Q33" i="4" s="1"/>
  <c r="E5" i="5" s="1"/>
  <c r="Q32" i="4"/>
  <c r="N18" i="4"/>
  <c r="Q18" i="4"/>
  <c r="H18" i="4"/>
  <c r="H13" i="4"/>
  <c r="Q13" i="4"/>
  <c r="O17" i="4"/>
  <c r="H17" i="4"/>
  <c r="N17" i="4"/>
  <c r="Q17" i="4"/>
  <c r="H21" i="4"/>
  <c r="Q21" i="4"/>
  <c r="Q16" i="4"/>
  <c r="H16" i="4"/>
  <c r="O39" i="4"/>
  <c r="O40" i="4" s="1"/>
  <c r="Q40" i="4" s="1"/>
  <c r="Q39" i="4"/>
  <c r="O18" i="4"/>
  <c r="N13" i="4"/>
  <c r="O13" i="4"/>
  <c r="H12" i="4"/>
  <c r="Q12" i="4"/>
  <c r="N12" i="4"/>
  <c r="N21" i="4"/>
  <c r="N16" i="4"/>
  <c r="N39" i="4"/>
  <c r="N40" i="4" s="1"/>
  <c r="H8" i="4"/>
  <c r="Q11" i="4"/>
  <c r="N8" i="4"/>
  <c r="H15" i="4"/>
  <c r="Q8" i="4"/>
  <c r="N15" i="4"/>
  <c r="Q20" i="4"/>
  <c r="Q15" i="4"/>
  <c r="N10" i="4"/>
  <c r="O10" i="4"/>
  <c r="H10" i="4"/>
  <c r="Q10" i="4"/>
  <c r="H19" i="4"/>
  <c r="N19" i="4"/>
  <c r="O19" i="4"/>
  <c r="Q19" i="4"/>
  <c r="Q14" i="4"/>
  <c r="H14" i="4"/>
  <c r="O16" i="4"/>
  <c r="O14" i="4"/>
  <c r="O21" i="4"/>
  <c r="O12" i="4"/>
  <c r="O11" i="4"/>
  <c r="O20" i="4"/>
  <c r="Q22" i="4" l="1"/>
  <c r="D5" i="5" s="1"/>
  <c r="O22" i="4"/>
  <c r="O23" i="4" s="1"/>
  <c r="N22" i="4"/>
  <c r="N23" i="4" s="1"/>
  <c r="N24" i="4" s="1"/>
  <c r="H22" i="4"/>
  <c r="O24" i="4" l="1"/>
  <c r="Q24" i="4" s="1"/>
  <c r="Q42" i="4" s="1"/>
  <c r="Q43" i="4" s="1"/>
  <c r="C5" i="5" s="1"/>
  <c r="Q23" i="4"/>
  <c r="Q44" i="4" l="1"/>
  <c r="Q45" i="4" s="1"/>
  <c r="B5" i="5" s="1"/>
  <c r="I11" i="3"/>
  <c r="J11" i="3" s="1"/>
  <c r="I12" i="3"/>
  <c r="J12" i="3" s="1"/>
  <c r="I13" i="3"/>
  <c r="J13" i="3" s="1"/>
  <c r="I14" i="3"/>
  <c r="J14" i="3" s="1"/>
  <c r="I15" i="3"/>
  <c r="J15" i="3" s="1"/>
  <c r="O15" i="3" s="1"/>
  <c r="I16" i="3"/>
  <c r="J16" i="3" s="1"/>
  <c r="I17" i="3"/>
  <c r="J17" i="3" s="1"/>
  <c r="I18" i="3"/>
  <c r="J18" i="3" s="1"/>
  <c r="I19" i="3"/>
  <c r="J19" i="3" s="1"/>
  <c r="N36" i="3"/>
  <c r="Q36" i="3"/>
  <c r="P38" i="3"/>
  <c r="Q37" i="3" l="1"/>
  <c r="O29" i="3"/>
  <c r="Q16" i="3"/>
  <c r="H16" i="3"/>
  <c r="H12" i="3"/>
  <c r="N12" i="3"/>
  <c r="Q12" i="3"/>
  <c r="O16" i="3"/>
  <c r="O12" i="3"/>
  <c r="Q11" i="3"/>
  <c r="H11" i="3"/>
  <c r="H19" i="3"/>
  <c r="H20" i="3" s="1"/>
  <c r="N19" i="3"/>
  <c r="Q19" i="3"/>
  <c r="O19" i="3"/>
  <c r="N11" i="3"/>
  <c r="H8" i="3"/>
  <c r="H15" i="3"/>
  <c r="Q8" i="3"/>
  <c r="N15" i="3"/>
  <c r="Q15" i="3"/>
  <c r="H18" i="3"/>
  <c r="N8" i="3"/>
  <c r="Q18" i="3"/>
  <c r="Q14" i="3"/>
  <c r="N18" i="3"/>
  <c r="N14" i="3"/>
  <c r="H17" i="3"/>
  <c r="O17" i="3"/>
  <c r="Q17" i="3"/>
  <c r="N17" i="3"/>
  <c r="N13" i="3"/>
  <c r="O13" i="3"/>
  <c r="Q13" i="3"/>
  <c r="H13" i="3"/>
  <c r="N16" i="3"/>
  <c r="O14" i="3"/>
  <c r="N37" i="3"/>
  <c r="N38" i="3" s="1"/>
  <c r="H14" i="3"/>
  <c r="O11" i="3"/>
  <c r="O18" i="3"/>
  <c r="Q20" i="3" l="1"/>
  <c r="D4" i="5" s="1"/>
  <c r="O20" i="3"/>
  <c r="O21" i="3" s="1"/>
  <c r="N20" i="3"/>
  <c r="N21" i="3" s="1"/>
  <c r="O30" i="3"/>
  <c r="O31" i="3"/>
  <c r="Q31" i="3" s="1"/>
  <c r="E4" i="5" s="1"/>
  <c r="O37" i="3"/>
  <c r="O38" i="3" s="1"/>
  <c r="Q38" i="3" s="1"/>
  <c r="Q30" i="3"/>
  <c r="N22" i="3" l="1"/>
  <c r="O22" i="3"/>
  <c r="Q22" i="3" s="1"/>
  <c r="Q40" i="3" s="1"/>
  <c r="Q21" i="3"/>
  <c r="Q42" i="3" l="1"/>
  <c r="Q43" i="3" s="1"/>
  <c r="B4" i="5" s="1"/>
  <c r="Q41" i="3"/>
  <c r="C4" i="5" s="1"/>
  <c r="I11" i="2"/>
  <c r="J11" i="2" s="1"/>
  <c r="I12" i="2"/>
  <c r="J12" i="2"/>
  <c r="I13" i="2"/>
  <c r="J13" i="2" s="1"/>
  <c r="I14" i="2"/>
  <c r="J14" i="2"/>
  <c r="I15" i="2"/>
  <c r="J15" i="2" s="1"/>
  <c r="O15" i="2" s="1"/>
  <c r="I16" i="2"/>
  <c r="J16" i="2" s="1"/>
  <c r="I17" i="2"/>
  <c r="J17" i="2"/>
  <c r="I18" i="2"/>
  <c r="J18" i="2"/>
  <c r="Q18" i="2"/>
  <c r="I19" i="2"/>
  <c r="J19" i="2" s="1"/>
  <c r="I20" i="2"/>
  <c r="J20" i="2" s="1"/>
  <c r="O29" i="2"/>
  <c r="O30" i="2" s="1"/>
  <c r="Q31" i="2" s="1"/>
  <c r="Q37" i="2"/>
  <c r="N38" i="2"/>
  <c r="N39" i="2" s="1"/>
  <c r="P39" i="2"/>
  <c r="O31" i="2" l="1"/>
  <c r="O32" i="2" s="1"/>
  <c r="Q32" i="2" s="1"/>
  <c r="E3" i="5" s="1"/>
  <c r="N18" i="2"/>
  <c r="H17" i="2"/>
  <c r="N17" i="2"/>
  <c r="O17" i="2"/>
  <c r="Q17" i="2"/>
  <c r="H16" i="2"/>
  <c r="N16" i="2"/>
  <c r="Q16" i="2"/>
  <c r="Q11" i="2"/>
  <c r="O13" i="2"/>
  <c r="Q13" i="2"/>
  <c r="H13" i="2"/>
  <c r="N13" i="2"/>
  <c r="O16" i="2"/>
  <c r="O36" i="2"/>
  <c r="O37" i="2" s="1"/>
  <c r="Q19" i="2"/>
  <c r="H19" i="2"/>
  <c r="O19" i="2"/>
  <c r="N19" i="2"/>
  <c r="H12" i="2"/>
  <c r="N12" i="2"/>
  <c r="O12" i="2"/>
  <c r="Q12" i="2"/>
  <c r="O20" i="2"/>
  <c r="N20" i="2"/>
  <c r="N11" i="2"/>
  <c r="N21" i="2" s="1"/>
  <c r="H8" i="2"/>
  <c r="Q20" i="2"/>
  <c r="Q15" i="2"/>
  <c r="N8" i="2"/>
  <c r="H15" i="2"/>
  <c r="H20" i="2"/>
  <c r="Q8" i="2"/>
  <c r="N15" i="2"/>
  <c r="Q14" i="2"/>
  <c r="N14" i="2"/>
  <c r="O14" i="2"/>
  <c r="H14" i="2"/>
  <c r="H18" i="2"/>
  <c r="O11" i="2"/>
  <c r="O18" i="2"/>
  <c r="Q21" i="2" l="1"/>
  <c r="D3" i="5" s="1"/>
  <c r="H21" i="2"/>
  <c r="O21" i="2"/>
  <c r="O22" i="2"/>
  <c r="N22" i="2"/>
  <c r="N23" i="2" s="1"/>
  <c r="Q38" i="2"/>
  <c r="O38" i="2"/>
  <c r="Q22" i="2" l="1"/>
  <c r="O23" i="2"/>
  <c r="Q23" i="2" s="1"/>
  <c r="O39" i="2"/>
  <c r="Q39" i="2" l="1"/>
  <c r="Q41" i="2"/>
  <c r="Q43" i="2" s="1"/>
  <c r="Q44" i="2" s="1"/>
  <c r="B3" i="5" s="1"/>
  <c r="B6" i="5" s="1"/>
  <c r="Q42" i="2" l="1"/>
  <c r="C3" i="5" s="1"/>
  <c r="C6" i="5" s="1"/>
</calcChain>
</file>

<file path=xl/sharedStrings.xml><?xml version="1.0" encoding="utf-8"?>
<sst xmlns="http://schemas.openxmlformats.org/spreadsheetml/2006/main" count="588" uniqueCount="144">
  <si>
    <t>Stempel/Unterschrift:</t>
  </si>
  <si>
    <t>den</t>
  </si>
  <si>
    <t>Ort:</t>
  </si>
  <si>
    <t>Diese Unterschrift gilt für alle Teile des Angebotes. Alle Vertragsbestandteile und die in der "Aufforderung zur Angebotsabgabe" enthaltenen.</t>
  </si>
  <si>
    <t>Bei der Angabe der Stundenverrechnungssätze ist mit den ab dem 01.01.2026 gültigen Tariflöhnen des Bundesinnungsverband des Gebäudereiniger-Handwerks zu kalkulieren.</t>
  </si>
  <si>
    <t>Netto</t>
  </si>
  <si>
    <t>€ gesamt</t>
  </si>
  <si>
    <t>Laufzeit 4 Jahre:</t>
  </si>
  <si>
    <t xml:space="preserve">Alle Angaben in den Spalten "Firma Angabe" sind maßgeblich und werden bei der Nachprüfung unverändert übernommen. </t>
  </si>
  <si>
    <t>€/Jahr</t>
  </si>
  <si>
    <t>Summe:</t>
  </si>
  <si>
    <t>Für die vertragsgerechte Erfüllung der Leistungen werden die in den LVZ eingesetzten Arbeitsstunden vertraglich zugesichert.</t>
  </si>
  <si>
    <t>Summe</t>
  </si>
  <si>
    <t>Monate</t>
  </si>
  <si>
    <t>MWSt. 19%</t>
  </si>
  <si>
    <t>Unterhaltsreinigung</t>
  </si>
  <si>
    <t xml:space="preserve"> Auffüllen von Hygieneartikel</t>
  </si>
  <si>
    <t>4.</t>
  </si>
  <si>
    <t>Firma-Angabe</t>
  </si>
  <si>
    <t>15</t>
  </si>
  <si>
    <t>13</t>
  </si>
  <si>
    <t>12</t>
  </si>
  <si>
    <t>11</t>
  </si>
  <si>
    <t>10</t>
  </si>
  <si>
    <t>9</t>
  </si>
  <si>
    <t>8</t>
  </si>
  <si>
    <t>7</t>
  </si>
  <si>
    <t>5</t>
  </si>
  <si>
    <t>4</t>
  </si>
  <si>
    <t>3</t>
  </si>
  <si>
    <t>2</t>
  </si>
  <si>
    <t>1</t>
  </si>
  <si>
    <r>
      <t xml:space="preserve">€/Std                </t>
    </r>
    <r>
      <rPr>
        <b/>
        <sz val="5"/>
        <rFont val="Arial"/>
        <family val="2"/>
      </rPr>
      <t>(3 Stellen hinter Komma)</t>
    </r>
  </si>
  <si>
    <r>
      <t xml:space="preserve">Std.Tag     </t>
    </r>
    <r>
      <rPr>
        <b/>
        <sz val="5"/>
        <rFont val="Arial"/>
        <family val="2"/>
      </rPr>
      <t xml:space="preserve">           (3 Stellen hinter Komma)</t>
    </r>
  </si>
  <si>
    <r>
      <t xml:space="preserve">€/Monat    </t>
    </r>
    <r>
      <rPr>
        <b/>
        <sz val="5"/>
        <rFont val="Arial"/>
        <family val="2"/>
      </rPr>
      <t xml:space="preserve">  (3 Stellen hinter Komma)</t>
    </r>
  </si>
  <si>
    <r>
      <t xml:space="preserve">€/Tag        </t>
    </r>
    <r>
      <rPr>
        <b/>
        <sz val="5"/>
        <rFont val="Arial"/>
        <family val="2"/>
      </rPr>
      <t xml:space="preserve">   (3 Stellen hinter Komma)</t>
    </r>
  </si>
  <si>
    <t>Reinigungstage</t>
  </si>
  <si>
    <t>Fläche</t>
  </si>
  <si>
    <t>Art</t>
  </si>
  <si>
    <t>Bezeichnung</t>
  </si>
  <si>
    <t>Pos</t>
  </si>
  <si>
    <t>€/ Jahr</t>
  </si>
  <si>
    <t xml:space="preserve"> </t>
  </si>
  <si>
    <t>MwSt. 19%</t>
  </si>
  <si>
    <t>Sonderreinigungen</t>
  </si>
  <si>
    <t>1 x jährlich nach Abruf</t>
  </si>
  <si>
    <t xml:space="preserve"> Grundreinigung</t>
  </si>
  <si>
    <t>3.</t>
  </si>
  <si>
    <t>16</t>
  </si>
  <si>
    <t>14</t>
  </si>
  <si>
    <t>4/14</t>
  </si>
  <si>
    <t>4 x 7</t>
  </si>
  <si>
    <t>16 / 14</t>
  </si>
  <si>
    <r>
      <t xml:space="preserve">€/ Std. </t>
    </r>
    <r>
      <rPr>
        <b/>
        <sz val="5"/>
        <rFont val="Arial"/>
        <family val="2"/>
      </rPr>
      <t>(max. 3 Nachkommastellen)</t>
    </r>
  </si>
  <si>
    <r>
      <t xml:space="preserve">Zeit </t>
    </r>
    <r>
      <rPr>
        <b/>
        <sz val="5"/>
        <rFont val="Arial"/>
        <family val="2"/>
      </rPr>
      <t>(3 Nachkommastellen)</t>
    </r>
  </si>
  <si>
    <r>
      <t xml:space="preserve">qm/ Std. </t>
    </r>
    <r>
      <rPr>
        <b/>
        <sz val="5"/>
        <rFont val="Arial"/>
        <family val="2"/>
      </rPr>
      <t>(max. 3 Nachkommestellen)</t>
    </r>
  </si>
  <si>
    <r>
      <t xml:space="preserve">Betrag </t>
    </r>
    <r>
      <rPr>
        <b/>
        <sz val="5"/>
        <rFont val="Arial"/>
        <family val="2"/>
      </rPr>
      <t>(3 Nachkommastellen)</t>
    </r>
  </si>
  <si>
    <t>Zeitraum</t>
  </si>
  <si>
    <r>
      <t xml:space="preserve">Summe </t>
    </r>
    <r>
      <rPr>
        <b/>
        <sz val="5"/>
        <rFont val="Arial"/>
        <family val="2"/>
      </rPr>
      <t>(3 Nachkommastellen)</t>
    </r>
  </si>
  <si>
    <r>
      <t xml:space="preserve">€/ qm </t>
    </r>
    <r>
      <rPr>
        <b/>
        <sz val="5"/>
        <rFont val="Arial"/>
        <family val="2"/>
      </rPr>
      <t>(3 Nachkommastellen)</t>
    </r>
  </si>
  <si>
    <t>Abfallbehälter (Raumgruppen 1 - 3 der Tätigkeitsverzeichnisse) enthalten</t>
  </si>
  <si>
    <t xml:space="preserve"> In den Kosten der Unterhaltsreinigung ist die tägliche Reinigung der </t>
  </si>
  <si>
    <t>Summen:</t>
  </si>
  <si>
    <t>GF</t>
  </si>
  <si>
    <t>2.2</t>
  </si>
  <si>
    <t>Tür mit Glas (Griffspuren entfernen)</t>
  </si>
  <si>
    <t>2.1</t>
  </si>
  <si>
    <t>NUF</t>
  </si>
  <si>
    <t>Lager</t>
  </si>
  <si>
    <t>1.8</t>
  </si>
  <si>
    <t>Besprechungsräume</t>
  </si>
  <si>
    <t>1.7</t>
  </si>
  <si>
    <t>Büro</t>
  </si>
  <si>
    <t>1.6</t>
  </si>
  <si>
    <t>VF</t>
  </si>
  <si>
    <t>Aufzug</t>
  </si>
  <si>
    <t>1.5</t>
  </si>
  <si>
    <t>SF</t>
  </si>
  <si>
    <t>Sanitärräume</t>
  </si>
  <si>
    <t>1.4</t>
  </si>
  <si>
    <t>WC's</t>
  </si>
  <si>
    <t>1.3</t>
  </si>
  <si>
    <t>Küche</t>
  </si>
  <si>
    <t>1.2</t>
  </si>
  <si>
    <t>Gruppenräume</t>
  </si>
  <si>
    <t>1.1</t>
  </si>
  <si>
    <t>Flure</t>
  </si>
  <si>
    <t>8 x 10</t>
  </si>
  <si>
    <t>Jahr</t>
  </si>
  <si>
    <t>Monat</t>
  </si>
  <si>
    <t>Woche</t>
  </si>
  <si>
    <r>
      <t xml:space="preserve">Std.Tag </t>
    </r>
    <r>
      <rPr>
        <b/>
        <sz val="5"/>
        <rFont val="Arial"/>
        <family val="2"/>
      </rPr>
      <t>(3 Nachkommastellen)</t>
    </r>
  </si>
  <si>
    <r>
      <t xml:space="preserve">€/ Monat </t>
    </r>
    <r>
      <rPr>
        <b/>
        <sz val="5"/>
        <rFont val="Arial"/>
        <family val="2"/>
      </rPr>
      <t>(3 Nachkommastellen)</t>
    </r>
  </si>
  <si>
    <r>
      <t xml:space="preserve">€/ Tag </t>
    </r>
    <r>
      <rPr>
        <b/>
        <sz val="5"/>
        <rFont val="Arial"/>
        <family val="2"/>
      </rPr>
      <t>(3 Nachkommastellen)</t>
    </r>
  </si>
  <si>
    <r>
      <t xml:space="preserve">€/ Fläche </t>
    </r>
    <r>
      <rPr>
        <b/>
        <sz val="5"/>
        <rFont val="Arial"/>
        <family val="2"/>
      </rPr>
      <t>(3 Nachkommastellen)</t>
    </r>
  </si>
  <si>
    <t>qm/ Tag</t>
  </si>
  <si>
    <t>Straße</t>
  </si>
  <si>
    <t>Objektnr.</t>
  </si>
  <si>
    <t>Objektbez.</t>
  </si>
  <si>
    <t>Telefon:</t>
  </si>
  <si>
    <t>Frau Chemam</t>
  </si>
  <si>
    <t>Beauftragter:</t>
  </si>
  <si>
    <t>25.45</t>
  </si>
  <si>
    <t>FB:</t>
  </si>
  <si>
    <t>Objektleiter:</t>
  </si>
  <si>
    <t>Firma:</t>
  </si>
  <si>
    <t>GBZ:</t>
  </si>
  <si>
    <t>Kinderhaus Dorothea Wespin</t>
  </si>
  <si>
    <t>Objekt:</t>
  </si>
  <si>
    <t>Seckenheimer Str. 37-39</t>
  </si>
  <si>
    <t>Str.:</t>
  </si>
  <si>
    <t>Stand:</t>
  </si>
  <si>
    <t>Unterhaltsreinigung Los 1</t>
  </si>
  <si>
    <t>- Fachbereich Bau- und Immobilienmanagement -</t>
  </si>
  <si>
    <t>Vertrag:</t>
  </si>
  <si>
    <t>Leistungsverzeichnis vom 01.08.2026 bis 31.07.2030</t>
  </si>
  <si>
    <t>Stadt Mannheim</t>
  </si>
  <si>
    <t>Treppe</t>
  </si>
  <si>
    <t>Gaderobe</t>
  </si>
  <si>
    <t>Kinderhaus Joseph-Haydn</t>
  </si>
  <si>
    <t>Joseph-Haydn-Straße 7</t>
  </si>
  <si>
    <t>1.10</t>
  </si>
  <si>
    <t>Abstellraum</t>
  </si>
  <si>
    <t>1.9</t>
  </si>
  <si>
    <t>Balkon</t>
  </si>
  <si>
    <t>Eingang/Flure</t>
  </si>
  <si>
    <t xml:space="preserve">Krippe Weidenstraße </t>
  </si>
  <si>
    <t>Weidenstraße 14</t>
  </si>
  <si>
    <t>Tür mit Lichtausschnitt (Griffspuren entfernen)</t>
  </si>
  <si>
    <t>Tür mit Seitenverglasung (Griffspuren entfernen)</t>
  </si>
  <si>
    <t>Innenglasflächen (Griffspuren entfernen)</t>
  </si>
  <si>
    <t>0621/293-5964</t>
  </si>
  <si>
    <t>2.</t>
  </si>
  <si>
    <t>Gesamtkosten LOS 1</t>
  </si>
  <si>
    <t>Gesamtsumme netto</t>
  </si>
  <si>
    <t>Gesamtsumme brutto</t>
  </si>
  <si>
    <t>h / Tag</t>
  </si>
  <si>
    <t>Grundreinigung brutto/Jahr</t>
  </si>
  <si>
    <t>Total:</t>
  </si>
  <si>
    <t>Kindergarten Dorothea Wespin</t>
  </si>
  <si>
    <t>Kindergarten Joseph-Haydn</t>
  </si>
  <si>
    <t>Krippe Weidenstraße</t>
  </si>
  <si>
    <r>
      <t xml:space="preserve">Die Ortsbesichtigung gemäß § 2, 2.2 der Ergänzenden Vertragsbedingungen ist </t>
    </r>
    <r>
      <rPr>
        <u/>
        <sz val="10"/>
        <rFont val="Arial"/>
        <family val="2"/>
      </rPr>
      <t>verpflichtend</t>
    </r>
    <r>
      <rPr>
        <sz val="10"/>
        <rFont val="Arial"/>
        <family val="2"/>
      </rPr>
      <t xml:space="preserve"> und ist mit dem Reinigungsbeauftragten des  Auftraggebers Frau Chemam erreichbar unter der E-Mail Adresse: angela.chemam@mannheim.de oder vertretungsweise Herrn Chorosis erreichbar unter der E-Mail Adresse: georgios.chorosis@mannheim.de für das Objekt vor Angebotsabgabe abzustimmen. Etwaige Unkenntnis des Objektes hat der Bieter zu vertreten.</t>
    </r>
  </si>
  <si>
    <t>Vergabenummer: 25-41-451862200-222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</si>
</sst>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DM&quot;_-;\-* #,##0.00\ &quot;DM&quot;_-;_-* &quot;-&quot;??\ &quot;DM&quot;_-;_-@_-"/>
    <numFmt numFmtId="165" formatCode="0.000000"/>
    <numFmt numFmtId="166" formatCode="#,##0.000"/>
    <numFmt numFmtId="167" formatCode="_-* #,##0.00\ _D_M_-;\-* #,##0.00\ _D_M_-;_-* &quot;-&quot;??\ _D_M_-;_-@_-"/>
    <numFmt numFmtId="168" formatCode="0.000"/>
    <numFmt numFmtId="169" formatCode="&quot; &quot;@"/>
    <numFmt numFmtId="170" formatCode="0.0"/>
    <numFmt numFmtId="171" formatCode="0000"/>
    <numFmt numFmtId="172" formatCode="#,##0.00\ &quot;€&quot;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47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/>
    </xf>
    <xf numFmtId="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2" fontId="2" fillId="0" borderId="0" xfId="2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49" fontId="1" fillId="0" borderId="0" xfId="1" applyNumberFormat="1" applyAlignment="1">
      <alignment horizontal="center"/>
    </xf>
    <xf numFmtId="2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left"/>
    </xf>
    <xf numFmtId="0" fontId="1" fillId="0" borderId="1" xfId="1" applyBorder="1"/>
    <xf numFmtId="2" fontId="2" fillId="0" borderId="1" xfId="2" applyNumberForma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2" fontId="3" fillId="0" borderId="1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left" vertical="center"/>
    </xf>
    <xf numFmtId="4" fontId="5" fillId="0" borderId="0" xfId="2" applyNumberFormat="1" applyFont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/>
    <xf numFmtId="0" fontId="4" fillId="0" borderId="0" xfId="1" applyFont="1" applyAlignment="1">
      <alignment vertical="center"/>
    </xf>
    <xf numFmtId="2" fontId="5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top"/>
    </xf>
    <xf numFmtId="2" fontId="8" fillId="0" borderId="0" xfId="1" applyNumberFormat="1" applyFont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2" fontId="9" fillId="0" borderId="0" xfId="1" applyNumberFormat="1" applyFont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2" fontId="9" fillId="0" borderId="0" xfId="1" applyNumberFormat="1" applyFont="1" applyAlignment="1">
      <alignment horizontal="right" vertical="center"/>
    </xf>
    <xf numFmtId="14" fontId="5" fillId="0" borderId="0" xfId="2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16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2" fontId="4" fillId="0" borderId="2" xfId="1" applyNumberFormat="1" applyFont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8" fontId="4" fillId="2" borderId="3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2" fontId="2" fillId="0" borderId="5" xfId="2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1" fillId="0" borderId="6" xfId="1" applyBorder="1"/>
    <xf numFmtId="2" fontId="6" fillId="0" borderId="7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168" fontId="4" fillId="2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" fillId="0" borderId="11" xfId="1" applyBorder="1"/>
    <xf numFmtId="2" fontId="2" fillId="0" borderId="7" xfId="1" applyNumberFormat="1" applyFont="1" applyBorder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4" fillId="2" borderId="12" xfId="1" applyNumberFormat="1" applyFont="1" applyFill="1" applyBorder="1" applyAlignment="1">
      <alignment horizontal="center" vertical="center"/>
    </xf>
    <xf numFmtId="169" fontId="4" fillId="0" borderId="10" xfId="1" applyNumberFormat="1" applyFont="1" applyBorder="1" applyAlignment="1">
      <alignment horizontal="left" vertical="center"/>
    </xf>
    <xf numFmtId="0" fontId="1" fillId="0" borderId="13" xfId="1" applyBorder="1"/>
    <xf numFmtId="168" fontId="2" fillId="3" borderId="14" xfId="1" applyNumberFormat="1" applyFont="1" applyFill="1" applyBorder="1" applyAlignment="1" applyProtection="1">
      <alignment horizontal="center" vertical="center"/>
      <protection locked="0"/>
    </xf>
    <xf numFmtId="2" fontId="2" fillId="0" borderId="12" xfId="1" applyNumberFormat="1" applyFont="1" applyBorder="1" applyAlignment="1">
      <alignment horizontal="center" vertical="center"/>
    </xf>
    <xf numFmtId="168" fontId="2" fillId="2" borderId="9" xfId="1" applyNumberFormat="1" applyFont="1" applyFill="1" applyBorder="1" applyAlignment="1">
      <alignment horizontal="center" vertical="center"/>
    </xf>
    <xf numFmtId="2" fontId="2" fillId="2" borderId="9" xfId="1" applyNumberFormat="1" applyFont="1" applyFill="1" applyBorder="1" applyAlignment="1">
      <alignment horizontal="center" vertical="center"/>
    </xf>
    <xf numFmtId="2" fontId="2" fillId="0" borderId="9" xfId="2" applyNumberFormat="1" applyFont="1" applyFill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9" fontId="2" fillId="0" borderId="18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2" fontId="4" fillId="0" borderId="20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166" fontId="4" fillId="0" borderId="0" xfId="4" applyNumberFormat="1" applyFont="1" applyBorder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169" fontId="2" fillId="0" borderId="0" xfId="1" applyNumberFormat="1" applyFont="1" applyAlignment="1">
      <alignment horizontal="left" vertical="center"/>
    </xf>
    <xf numFmtId="170" fontId="4" fillId="0" borderId="1" xfId="1" applyNumberFormat="1" applyFont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2" fontId="2" fillId="0" borderId="5" xfId="2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69" fontId="3" fillId="0" borderId="6" xfId="1" applyNumberFormat="1" applyFont="1" applyBorder="1" applyAlignment="1">
      <alignment horizontal="left" vertical="center"/>
    </xf>
    <xf numFmtId="2" fontId="8" fillId="0" borderId="7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166" fontId="4" fillId="2" borderId="9" xfId="1" applyNumberFormat="1" applyFont="1" applyFill="1" applyBorder="1" applyAlignment="1">
      <alignment horizontal="center" vertical="center"/>
    </xf>
    <xf numFmtId="2" fontId="5" fillId="0" borderId="26" xfId="1" applyNumberFormat="1" applyFont="1" applyBorder="1" applyAlignment="1">
      <alignment horizontal="center" vertical="center"/>
    </xf>
    <xf numFmtId="2" fontId="5" fillId="0" borderId="27" xfId="1" applyNumberFormat="1" applyFont="1" applyBorder="1" applyAlignment="1">
      <alignment horizontal="center" vertical="center"/>
    </xf>
    <xf numFmtId="2" fontId="5" fillId="0" borderId="28" xfId="1" applyNumberFormat="1" applyFont="1" applyBorder="1" applyAlignment="1">
      <alignment horizontal="center" vertical="center"/>
    </xf>
    <xf numFmtId="166" fontId="2" fillId="2" borderId="9" xfId="1" applyNumberFormat="1" applyFont="1" applyFill="1" applyBorder="1" applyAlignment="1">
      <alignment horizontal="center" vertical="center"/>
    </xf>
    <xf numFmtId="166" fontId="2" fillId="2" borderId="9" xfId="2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169" fontId="2" fillId="0" borderId="19" xfId="1" applyNumberFormat="1" applyFont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left" vertical="center"/>
    </xf>
    <xf numFmtId="0" fontId="3" fillId="0" borderId="21" xfId="1" applyFont="1" applyBorder="1" applyAlignment="1">
      <alignment horizontal="centerContinuous" vertical="center"/>
    </xf>
    <xf numFmtId="2" fontId="3" fillId="0" borderId="21" xfId="1" applyNumberFormat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Continuous" vertical="center"/>
    </xf>
    <xf numFmtId="169" fontId="3" fillId="0" borderId="30" xfId="1" applyNumberFormat="1" applyFont="1" applyBorder="1" applyAlignment="1">
      <alignment horizontal="left" vertical="center"/>
    </xf>
    <xf numFmtId="169" fontId="3" fillId="0" borderId="22" xfId="1" applyNumberFormat="1" applyFont="1" applyBorder="1" applyAlignment="1">
      <alignment horizontal="left" vertical="center"/>
    </xf>
    <xf numFmtId="2" fontId="8" fillId="0" borderId="1" xfId="1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169" fontId="3" fillId="0" borderId="1" xfId="1" applyNumberFormat="1" applyFont="1" applyBorder="1" applyAlignment="1">
      <alignment horizontal="left" vertical="center"/>
    </xf>
    <xf numFmtId="2" fontId="4" fillId="0" borderId="5" xfId="1" applyNumberFormat="1" applyFont="1" applyBorder="1" applyAlignment="1">
      <alignment horizontal="center" vertical="center"/>
    </xf>
    <xf numFmtId="169" fontId="2" fillId="0" borderId="4" xfId="1" applyNumberFormat="1" applyFont="1" applyBorder="1" applyAlignment="1">
      <alignment horizontal="left" vertical="center"/>
    </xf>
    <xf numFmtId="2" fontId="6" fillId="0" borderId="31" xfId="1" applyNumberFormat="1" applyFont="1" applyBorder="1" applyAlignment="1">
      <alignment horizontal="center" vertical="center"/>
    </xf>
    <xf numFmtId="166" fontId="6" fillId="0" borderId="8" xfId="4" applyNumberFormat="1" applyFont="1" applyBorder="1" applyAlignment="1">
      <alignment horizontal="center" vertical="center"/>
    </xf>
    <xf numFmtId="2" fontId="2" fillId="0" borderId="31" xfId="2" applyNumberFormat="1" applyFont="1" applyBorder="1" applyAlignment="1">
      <alignment horizontal="center" vertical="center"/>
    </xf>
    <xf numFmtId="0" fontId="1" fillId="0" borderId="10" xfId="1" applyBorder="1"/>
    <xf numFmtId="2" fontId="2" fillId="0" borderId="31" xfId="1" applyNumberFormat="1" applyFont="1" applyBorder="1" applyAlignment="1">
      <alignment horizontal="center" vertical="center"/>
    </xf>
    <xf numFmtId="0" fontId="1" fillId="0" borderId="23" xfId="1" applyBorder="1"/>
    <xf numFmtId="0" fontId="1" fillId="0" borderId="24" xfId="1" applyBorder="1"/>
    <xf numFmtId="2" fontId="9" fillId="0" borderId="24" xfId="1" applyNumberFormat="1" applyFont="1" applyBorder="1" applyAlignment="1">
      <alignment horizontal="center"/>
    </xf>
    <xf numFmtId="4" fontId="9" fillId="0" borderId="24" xfId="1" applyNumberFormat="1" applyFont="1" applyBorder="1" applyAlignment="1">
      <alignment horizontal="center"/>
    </xf>
    <xf numFmtId="0" fontId="9" fillId="0" borderId="24" xfId="1" applyFont="1" applyBorder="1"/>
    <xf numFmtId="0" fontId="1" fillId="0" borderId="25" xfId="1" applyBorder="1"/>
    <xf numFmtId="168" fontId="2" fillId="5" borderId="9" xfId="1" applyNumberFormat="1" applyFont="1" applyFill="1" applyBorder="1" applyAlignment="1">
      <alignment horizontal="center" vertical="center"/>
    </xf>
    <xf numFmtId="166" fontId="2" fillId="5" borderId="9" xfId="1" applyNumberFormat="1" applyFont="1" applyFill="1" applyBorder="1" applyAlignment="1">
      <alignment horizontal="center" vertical="center"/>
    </xf>
    <xf numFmtId="168" fontId="2" fillId="5" borderId="9" xfId="2" applyNumberFormat="1" applyFont="1" applyFill="1" applyBorder="1" applyAlignment="1">
      <alignment horizontal="center" vertical="center"/>
    </xf>
    <xf numFmtId="2" fontId="2" fillId="5" borderId="9" xfId="1" applyNumberFormat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 wrapText="1"/>
    </xf>
    <xf numFmtId="169" fontId="2" fillId="5" borderId="12" xfId="1" applyNumberFormat="1" applyFont="1" applyFill="1" applyBorder="1" applyAlignment="1">
      <alignment horizontal="center" vertical="center"/>
    </xf>
    <xf numFmtId="0" fontId="1" fillId="0" borderId="9" xfId="1" applyBorder="1"/>
    <xf numFmtId="168" fontId="2" fillId="2" borderId="9" xfId="2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169" fontId="2" fillId="0" borderId="12" xfId="1" applyNumberFormat="1" applyFont="1" applyBorder="1" applyAlignment="1">
      <alignment horizontal="center" vertical="center"/>
    </xf>
    <xf numFmtId="0" fontId="14" fillId="0" borderId="9" xfId="1" applyFont="1" applyBorder="1" applyAlignment="1">
      <alignment vertical="center"/>
    </xf>
    <xf numFmtId="169" fontId="2" fillId="0" borderId="9" xfId="1" applyNumberFormat="1" applyFont="1" applyBorder="1" applyAlignment="1">
      <alignment horizontal="center" vertical="center"/>
    </xf>
    <xf numFmtId="0" fontId="1" fillId="0" borderId="9" xfId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center"/>
    </xf>
    <xf numFmtId="0" fontId="2" fillId="0" borderId="0" xfId="1" applyFont="1"/>
    <xf numFmtId="2" fontId="4" fillId="0" borderId="9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Continuous" vertical="center" wrapText="1"/>
    </xf>
    <xf numFmtId="49" fontId="4" fillId="0" borderId="9" xfId="1" applyNumberFormat="1" applyFont="1" applyBorder="1" applyAlignment="1">
      <alignment horizontal="centerContinuous" vertical="center"/>
    </xf>
    <xf numFmtId="0" fontId="3" fillId="0" borderId="0" xfId="1" applyFont="1"/>
    <xf numFmtId="2" fontId="4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left" vertical="center"/>
    </xf>
    <xf numFmtId="0" fontId="4" fillId="0" borderId="0" xfId="1" applyFont="1"/>
    <xf numFmtId="171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2" fontId="4" fillId="0" borderId="0" xfId="1" applyNumberFormat="1" applyFont="1" applyAlignment="1">
      <alignment horizontal="centerContinuous" vertical="top"/>
    </xf>
    <xf numFmtId="165" fontId="4" fillId="0" borderId="0" xfId="1" applyNumberFormat="1" applyFont="1" applyAlignment="1">
      <alignment horizontal="centerContinuous" vertical="center"/>
    </xf>
    <xf numFmtId="2" fontId="4" fillId="0" borderId="0" xfId="1" applyNumberFormat="1" applyFont="1" applyAlignment="1">
      <alignment horizontal="centerContinuous" vertical="center"/>
    </xf>
    <xf numFmtId="49" fontId="4" fillId="0" borderId="0" xfId="1" applyNumberFormat="1" applyFont="1" applyAlignment="1">
      <alignment horizontal="left" vertical="top"/>
    </xf>
    <xf numFmtId="4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Continuous" vertical="center"/>
    </xf>
    <xf numFmtId="2" fontId="15" fillId="0" borderId="0" xfId="1" applyNumberFormat="1" applyFont="1" applyAlignment="1">
      <alignment horizontal="centerContinuous" vertical="center"/>
    </xf>
    <xf numFmtId="165" fontId="15" fillId="0" borderId="0" xfId="1" applyNumberFormat="1" applyFont="1" applyAlignment="1">
      <alignment horizontal="centerContinuous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2" fillId="0" borderId="12" xfId="1" applyFont="1" applyBorder="1" applyAlignment="1">
      <alignment vertical="center"/>
    </xf>
    <xf numFmtId="2" fontId="2" fillId="6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5" borderId="9" xfId="1" applyFont="1" applyFill="1" applyBorder="1" applyAlignment="1">
      <alignment horizontal="center" vertical="center" wrapText="1"/>
    </xf>
    <xf numFmtId="169" fontId="1" fillId="5" borderId="12" xfId="1" applyNumberFormat="1" applyFont="1" applyFill="1" applyBorder="1" applyAlignment="1">
      <alignment horizontal="center" vertical="center"/>
    </xf>
    <xf numFmtId="0" fontId="1" fillId="0" borderId="22" xfId="1" applyBorder="1"/>
    <xf numFmtId="0" fontId="1" fillId="7" borderId="21" xfId="1" applyFill="1" applyBorder="1" applyAlignment="1">
      <alignment horizontal="center" vertical="center"/>
    </xf>
    <xf numFmtId="0" fontId="1" fillId="7" borderId="20" xfId="1" applyFill="1" applyBorder="1" applyAlignment="1">
      <alignment horizontal="center" vertical="center"/>
    </xf>
    <xf numFmtId="0" fontId="1" fillId="7" borderId="20" xfId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/>
    </xf>
    <xf numFmtId="172" fontId="1" fillId="0" borderId="9" xfId="1" applyNumberFormat="1" applyBorder="1" applyAlignment="1">
      <alignment horizontal="center" vertical="center"/>
    </xf>
    <xf numFmtId="172" fontId="1" fillId="0" borderId="17" xfId="1" applyNumberFormat="1" applyBorder="1" applyAlignment="1">
      <alignment horizontal="center" vertical="center"/>
    </xf>
    <xf numFmtId="2" fontId="1" fillId="0" borderId="9" xfId="1" applyNumberFormat="1" applyBorder="1"/>
    <xf numFmtId="2" fontId="1" fillId="0" borderId="14" xfId="1" applyNumberFormat="1" applyBorder="1"/>
    <xf numFmtId="0" fontId="17" fillId="9" borderId="6" xfId="1" applyFont="1" applyFill="1" applyBorder="1" applyAlignment="1">
      <alignment horizontal="center" vertical="center"/>
    </xf>
    <xf numFmtId="172" fontId="1" fillId="9" borderId="36" xfId="1" applyNumberFormat="1" applyFill="1" applyBorder="1" applyAlignment="1">
      <alignment horizontal="center" vertical="center"/>
    </xf>
    <xf numFmtId="172" fontId="1" fillId="9" borderId="25" xfId="1" applyNumberFormat="1" applyFill="1" applyBorder="1" applyAlignment="1">
      <alignment horizontal="center" vertical="center"/>
    </xf>
    <xf numFmtId="0" fontId="1" fillId="9" borderId="36" xfId="1" applyFill="1" applyBorder="1"/>
    <xf numFmtId="0" fontId="1" fillId="9" borderId="37" xfId="1" applyFill="1" applyBorder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2" fontId="2" fillId="0" borderId="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4" fontId="2" fillId="0" borderId="9" xfId="4" applyNumberFormat="1" applyFont="1" applyFill="1" applyBorder="1" applyAlignment="1">
      <alignment horizontal="center" vertical="center"/>
    </xf>
    <xf numFmtId="4" fontId="2" fillId="0" borderId="12" xfId="4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168" fontId="4" fillId="10" borderId="9" xfId="1" applyNumberFormat="1" applyFont="1" applyFill="1" applyBorder="1" applyAlignment="1">
      <alignment horizontal="center" vertical="center"/>
    </xf>
    <xf numFmtId="0" fontId="1" fillId="11" borderId="0" xfId="1" applyFill="1"/>
    <xf numFmtId="49" fontId="15" fillId="11" borderId="0" xfId="1" applyNumberFormat="1" applyFont="1" applyFill="1" applyAlignment="1">
      <alignment horizontal="left" vertical="center"/>
    </xf>
    <xf numFmtId="0" fontId="15" fillId="11" borderId="0" xfId="1" applyFont="1" applyFill="1" applyAlignment="1">
      <alignment horizontal="left" vertical="center"/>
    </xf>
    <xf numFmtId="0" fontId="1" fillId="11" borderId="0" xfId="1" applyFill="1" applyAlignment="1">
      <alignment vertical="center"/>
    </xf>
    <xf numFmtId="165" fontId="15" fillId="11" borderId="0" xfId="1" applyNumberFormat="1" applyFont="1" applyFill="1" applyAlignment="1">
      <alignment horizontal="centerContinuous" vertical="center"/>
    </xf>
    <xf numFmtId="2" fontId="15" fillId="11" borderId="0" xfId="1" applyNumberFormat="1" applyFont="1" applyFill="1" applyAlignment="1">
      <alignment horizontal="centerContinuous" vertical="center"/>
    </xf>
    <xf numFmtId="0" fontId="15" fillId="11" borderId="0" xfId="1" applyFont="1" applyFill="1" applyAlignment="1">
      <alignment horizontal="centerContinuous" vertical="center"/>
    </xf>
    <xf numFmtId="4" fontId="15" fillId="11" borderId="0" xfId="1" applyNumberFormat="1" applyFont="1" applyFill="1" applyAlignment="1">
      <alignment horizontal="center" vertical="center"/>
    </xf>
    <xf numFmtId="2" fontId="4" fillId="11" borderId="0" xfId="1" applyNumberFormat="1" applyFont="1" applyFill="1" applyAlignment="1">
      <alignment horizontal="left" vertical="center"/>
    </xf>
    <xf numFmtId="14" fontId="4" fillId="11" borderId="0" xfId="1" applyNumberFormat="1" applyFont="1" applyFill="1" applyAlignment="1">
      <alignment horizontal="center" vertical="center" wrapText="1"/>
    </xf>
    <xf numFmtId="0" fontId="4" fillId="11" borderId="0" xfId="1" applyFont="1" applyFill="1"/>
    <xf numFmtId="49" fontId="4" fillId="11" borderId="0" xfId="1" applyNumberFormat="1" applyFont="1" applyFill="1" applyAlignment="1">
      <alignment horizontal="left" vertical="top"/>
    </xf>
    <xf numFmtId="0" fontId="4" fillId="11" borderId="0" xfId="1" applyFont="1" applyFill="1" applyAlignment="1">
      <alignment horizontal="left" vertical="center"/>
    </xf>
    <xf numFmtId="0" fontId="4" fillId="11" borderId="0" xfId="1" applyFont="1" applyFill="1" applyAlignment="1">
      <alignment vertical="center"/>
    </xf>
    <xf numFmtId="2" fontId="4" fillId="11" borderId="0" xfId="1" applyNumberFormat="1" applyFont="1" applyFill="1" applyAlignment="1">
      <alignment horizontal="centerContinuous" vertical="center"/>
    </xf>
    <xf numFmtId="165" fontId="4" fillId="11" borderId="0" xfId="1" applyNumberFormat="1" applyFont="1" applyFill="1" applyAlignment="1">
      <alignment horizontal="centerContinuous" vertical="center"/>
    </xf>
    <xf numFmtId="2" fontId="4" fillId="11" borderId="0" xfId="1" applyNumberFormat="1" applyFont="1" applyFill="1" applyAlignment="1">
      <alignment horizontal="centerContinuous" vertical="top"/>
    </xf>
    <xf numFmtId="2" fontId="4" fillId="11" borderId="0" xfId="1" applyNumberFormat="1" applyFont="1" applyFill="1" applyAlignment="1">
      <alignment horizontal="left" vertical="top"/>
    </xf>
    <xf numFmtId="0" fontId="4" fillId="11" borderId="0" xfId="1" applyFont="1" applyFill="1" applyAlignment="1">
      <alignment horizontal="centerContinuous" vertical="center"/>
    </xf>
    <xf numFmtId="4" fontId="4" fillId="11" borderId="0" xfId="1" applyNumberFormat="1" applyFont="1" applyFill="1" applyAlignment="1">
      <alignment horizontal="center" vertical="center"/>
    </xf>
    <xf numFmtId="49" fontId="4" fillId="11" borderId="0" xfId="1" applyNumberFormat="1" applyFont="1" applyFill="1" applyAlignment="1">
      <alignment horizontal="left" vertical="center"/>
    </xf>
    <xf numFmtId="165" fontId="4" fillId="11" borderId="0" xfId="1" applyNumberFormat="1" applyFont="1" applyFill="1" applyAlignment="1">
      <alignment horizontal="left" vertical="center"/>
    </xf>
    <xf numFmtId="171" fontId="4" fillId="11" borderId="0" xfId="1" applyNumberFormat="1" applyFont="1" applyFill="1" applyAlignment="1">
      <alignment horizontal="center" vertical="center"/>
    </xf>
    <xf numFmtId="0" fontId="3" fillId="11" borderId="0" xfId="1" applyFont="1" applyFill="1"/>
    <xf numFmtId="4" fontId="4" fillId="11" borderId="0" xfId="1" applyNumberFormat="1" applyFont="1" applyFill="1" applyAlignment="1">
      <alignment horizontal="left" vertical="center"/>
    </xf>
    <xf numFmtId="0" fontId="3" fillId="11" borderId="0" xfId="1" applyFont="1" applyFill="1" applyAlignment="1">
      <alignment horizontal="center" vertical="center"/>
    </xf>
    <xf numFmtId="4" fontId="3" fillId="11" borderId="0" xfId="1" applyNumberFormat="1" applyFont="1" applyFill="1" applyAlignment="1">
      <alignment horizontal="center" vertical="center"/>
    </xf>
    <xf numFmtId="2" fontId="3" fillId="11" borderId="0" xfId="1" applyNumberFormat="1" applyFont="1" applyFill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49" fontId="4" fillId="11" borderId="9" xfId="1" applyNumberFormat="1" applyFont="1" applyFill="1" applyBorder="1" applyAlignment="1">
      <alignment horizontal="center" vertical="center"/>
    </xf>
    <xf numFmtId="49" fontId="4" fillId="11" borderId="9" xfId="1" applyNumberFormat="1" applyFont="1" applyFill="1" applyBorder="1" applyAlignment="1">
      <alignment horizontal="center" vertical="center" wrapText="1"/>
    </xf>
    <xf numFmtId="49" fontId="4" fillId="11" borderId="9" xfId="1" applyNumberFormat="1" applyFont="1" applyFill="1" applyBorder="1" applyAlignment="1">
      <alignment horizontal="centerContinuous" vertical="center"/>
    </xf>
    <xf numFmtId="49" fontId="4" fillId="11" borderId="9" xfId="1" applyNumberFormat="1" applyFont="1" applyFill="1" applyBorder="1" applyAlignment="1">
      <alignment horizontal="centerContinuous" vertical="center" wrapText="1"/>
    </xf>
    <xf numFmtId="2" fontId="4" fillId="11" borderId="9" xfId="1" applyNumberFormat="1" applyFont="1" applyFill="1" applyBorder="1" applyAlignment="1">
      <alignment horizontal="center" vertical="center" wrapText="1"/>
    </xf>
    <xf numFmtId="0" fontId="2" fillId="11" borderId="0" xfId="1" applyFont="1" applyFill="1"/>
    <xf numFmtId="0" fontId="1" fillId="11" borderId="9" xfId="1" applyFill="1" applyBorder="1"/>
    <xf numFmtId="49" fontId="4" fillId="11" borderId="9" xfId="1" applyNumberFormat="1" applyFont="1" applyFill="1" applyBorder="1" applyAlignment="1">
      <alignment horizontal="left" vertical="center"/>
    </xf>
    <xf numFmtId="49" fontId="2" fillId="11" borderId="9" xfId="1" applyNumberFormat="1" applyFont="1" applyFill="1" applyBorder="1" applyAlignment="1">
      <alignment horizontal="center" vertical="center"/>
    </xf>
    <xf numFmtId="0" fontId="11" fillId="11" borderId="9" xfId="1" applyFont="1" applyFill="1" applyBorder="1" applyAlignment="1">
      <alignment horizontal="center" vertical="center"/>
    </xf>
    <xf numFmtId="49" fontId="11" fillId="11" borderId="9" xfId="1" applyNumberFormat="1" applyFont="1" applyFill="1" applyBorder="1" applyAlignment="1">
      <alignment horizontal="center" vertical="center"/>
    </xf>
    <xf numFmtId="0" fontId="1" fillId="11" borderId="9" xfId="1" applyFill="1" applyBorder="1" applyAlignment="1">
      <alignment vertical="center"/>
    </xf>
    <xf numFmtId="49" fontId="12" fillId="11" borderId="9" xfId="1" applyNumberFormat="1" applyFont="1" applyFill="1" applyBorder="1" applyAlignment="1">
      <alignment horizontal="center" vertical="center"/>
    </xf>
    <xf numFmtId="169" fontId="2" fillId="11" borderId="9" xfId="1" applyNumberFormat="1" applyFont="1" applyFill="1" applyBorder="1" applyAlignment="1">
      <alignment horizontal="center" vertical="center"/>
    </xf>
    <xf numFmtId="0" fontId="2" fillId="11" borderId="9" xfId="1" applyFont="1" applyFill="1" applyBorder="1" applyAlignment="1">
      <alignment vertical="center"/>
    </xf>
    <xf numFmtId="0" fontId="2" fillId="11" borderId="9" xfId="1" applyFont="1" applyFill="1" applyBorder="1" applyAlignment="1">
      <alignment horizontal="center" vertical="center"/>
    </xf>
    <xf numFmtId="4" fontId="2" fillId="11" borderId="9" xfId="4" applyNumberFormat="1" applyFont="1" applyFill="1" applyBorder="1" applyAlignment="1">
      <alignment horizontal="center" vertical="center"/>
    </xf>
    <xf numFmtId="2" fontId="2" fillId="11" borderId="9" xfId="1" applyNumberFormat="1" applyFont="1" applyFill="1" applyBorder="1" applyAlignment="1">
      <alignment horizontal="center" vertical="center"/>
    </xf>
    <xf numFmtId="169" fontId="2" fillId="11" borderId="12" xfId="1" applyNumberFormat="1" applyFont="1" applyFill="1" applyBorder="1" applyAlignment="1">
      <alignment horizontal="center" vertical="center"/>
    </xf>
    <xf numFmtId="0" fontId="14" fillId="11" borderId="9" xfId="1" applyFont="1" applyFill="1" applyBorder="1" applyAlignment="1">
      <alignment vertical="center"/>
    </xf>
    <xf numFmtId="4" fontId="2" fillId="11" borderId="12" xfId="4" applyNumberFormat="1" applyFont="1" applyFill="1" applyBorder="1" applyAlignment="1">
      <alignment horizontal="center" vertical="center"/>
    </xf>
    <xf numFmtId="2" fontId="2" fillId="11" borderId="12" xfId="1" applyNumberFormat="1" applyFont="1" applyFill="1" applyBorder="1" applyAlignment="1">
      <alignment horizontal="center" vertical="center"/>
    </xf>
    <xf numFmtId="0" fontId="2" fillId="11" borderId="12" xfId="1" applyFont="1" applyFill="1" applyBorder="1" applyAlignment="1">
      <alignment horizontal="center" vertical="center"/>
    </xf>
    <xf numFmtId="0" fontId="1" fillId="11" borderId="25" xfId="1" applyFill="1" applyBorder="1"/>
    <xf numFmtId="0" fontId="9" fillId="11" borderId="24" xfId="1" applyFont="1" applyFill="1" applyBorder="1"/>
    <xf numFmtId="0" fontId="1" fillId="11" borderId="24" xfId="1" applyFill="1" applyBorder="1"/>
    <xf numFmtId="4" fontId="9" fillId="11" borderId="24" xfId="1" applyNumberFormat="1" applyFont="1" applyFill="1" applyBorder="1" applyAlignment="1">
      <alignment horizontal="center"/>
    </xf>
    <xf numFmtId="2" fontId="9" fillId="11" borderId="24" xfId="1" applyNumberFormat="1" applyFont="1" applyFill="1" applyBorder="1" applyAlignment="1">
      <alignment horizontal="center"/>
    </xf>
    <xf numFmtId="0" fontId="1" fillId="11" borderId="23" xfId="1" applyFill="1" applyBorder="1"/>
    <xf numFmtId="2" fontId="2" fillId="11" borderId="0" xfId="1" applyNumberFormat="1" applyFont="1" applyFill="1" applyAlignment="1">
      <alignment horizontal="center" vertical="center"/>
    </xf>
    <xf numFmtId="168" fontId="4" fillId="11" borderId="0" xfId="1" applyNumberFormat="1" applyFont="1" applyFill="1" applyAlignment="1">
      <alignment horizontal="center" vertical="center"/>
    </xf>
    <xf numFmtId="2" fontId="2" fillId="11" borderId="31" xfId="1" applyNumberFormat="1" applyFont="1" applyFill="1" applyBorder="1" applyAlignment="1">
      <alignment horizontal="center" vertical="center"/>
    </xf>
    <xf numFmtId="0" fontId="1" fillId="11" borderId="10" xfId="1" applyFill="1" applyBorder="1"/>
    <xf numFmtId="0" fontId="2" fillId="11" borderId="0" xfId="1" applyFont="1" applyFill="1" applyAlignment="1">
      <alignment vertical="center"/>
    </xf>
    <xf numFmtId="4" fontId="2" fillId="11" borderId="0" xfId="1" applyNumberFormat="1" applyFont="1" applyFill="1" applyAlignment="1">
      <alignment horizontal="center" vertical="center"/>
    </xf>
    <xf numFmtId="165" fontId="3" fillId="11" borderId="0" xfId="1" applyNumberFormat="1" applyFont="1" applyFill="1" applyAlignment="1">
      <alignment horizontal="center" vertical="center"/>
    </xf>
    <xf numFmtId="2" fontId="2" fillId="11" borderId="31" xfId="2" applyNumberFormat="1" applyFont="1" applyFill="1" applyBorder="1" applyAlignment="1">
      <alignment horizontal="center" vertical="center"/>
    </xf>
    <xf numFmtId="2" fontId="4" fillId="11" borderId="0" xfId="1" applyNumberFormat="1" applyFont="1" applyFill="1" applyAlignment="1">
      <alignment horizontal="center" vertical="center"/>
    </xf>
    <xf numFmtId="166" fontId="6" fillId="11" borderId="8" xfId="4" applyNumberFormat="1" applyFont="1" applyFill="1" applyBorder="1" applyAlignment="1">
      <alignment horizontal="center" vertical="center"/>
    </xf>
    <xf numFmtId="2" fontId="6" fillId="11" borderId="31" xfId="1" applyNumberFormat="1" applyFont="1" applyFill="1" applyBorder="1" applyAlignment="1">
      <alignment horizontal="center" vertical="center"/>
    </xf>
    <xf numFmtId="169" fontId="2" fillId="11" borderId="4" xfId="1" applyNumberFormat="1" applyFont="1" applyFill="1" applyBorder="1" applyAlignment="1">
      <alignment horizontal="left" vertical="center"/>
    </xf>
    <xf numFmtId="0" fontId="2" fillId="11" borderId="1" xfId="1" applyFont="1" applyFill="1" applyBorder="1" applyAlignment="1">
      <alignment vertical="center"/>
    </xf>
    <xf numFmtId="4" fontId="2" fillId="11" borderId="1" xfId="1" applyNumberFormat="1" applyFont="1" applyFill="1" applyBorder="1" applyAlignment="1">
      <alignment horizontal="center" vertical="center"/>
    </xf>
    <xf numFmtId="2" fontId="2" fillId="11" borderId="1" xfId="1" applyNumberFormat="1" applyFont="1" applyFill="1" applyBorder="1" applyAlignment="1">
      <alignment horizontal="center" vertical="center"/>
    </xf>
    <xf numFmtId="165" fontId="3" fillId="11" borderId="1" xfId="1" applyNumberFormat="1" applyFont="1" applyFill="1" applyBorder="1" applyAlignment="1">
      <alignment horizontal="center" vertical="center"/>
    </xf>
    <xf numFmtId="2" fontId="2" fillId="11" borderId="1" xfId="2" applyNumberFormat="1" applyFont="1" applyFill="1" applyBorder="1" applyAlignment="1">
      <alignment horizontal="center" vertical="center"/>
    </xf>
    <xf numFmtId="1" fontId="4" fillId="11" borderId="1" xfId="1" applyNumberFormat="1" applyFont="1" applyFill="1" applyBorder="1" applyAlignment="1">
      <alignment horizontal="center" vertical="center"/>
    </xf>
    <xf numFmtId="2" fontId="4" fillId="11" borderId="5" xfId="1" applyNumberFormat="1" applyFont="1" applyFill="1" applyBorder="1" applyAlignment="1">
      <alignment horizontal="center" vertical="center"/>
    </xf>
    <xf numFmtId="169" fontId="2" fillId="11" borderId="0" xfId="1" applyNumberFormat="1" applyFont="1" applyFill="1" applyAlignment="1">
      <alignment horizontal="left" vertical="center"/>
    </xf>
    <xf numFmtId="2" fontId="2" fillId="11" borderId="0" xfId="2" applyNumberFormat="1" applyFont="1" applyFill="1" applyBorder="1" applyAlignment="1">
      <alignment horizontal="center" vertical="center"/>
    </xf>
    <xf numFmtId="166" fontId="4" fillId="11" borderId="0" xfId="1" applyNumberFormat="1" applyFont="1" applyFill="1" applyAlignment="1">
      <alignment horizontal="center" vertical="center"/>
    </xf>
    <xf numFmtId="170" fontId="4" fillId="11" borderId="0" xfId="1" applyNumberFormat="1" applyFont="1" applyFill="1" applyAlignment="1">
      <alignment horizontal="center" vertical="center"/>
    </xf>
    <xf numFmtId="166" fontId="4" fillId="11" borderId="0" xfId="4" applyNumberFormat="1" applyFont="1" applyFill="1" applyBorder="1" applyAlignment="1">
      <alignment horizontal="center" vertical="center"/>
    </xf>
    <xf numFmtId="169" fontId="3" fillId="11" borderId="1" xfId="1" applyNumberFormat="1" applyFont="1" applyFill="1" applyBorder="1" applyAlignment="1">
      <alignment horizontal="left" vertical="center"/>
    </xf>
    <xf numFmtId="0" fontId="2" fillId="11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left" vertical="center"/>
    </xf>
    <xf numFmtId="4" fontId="4" fillId="11" borderId="1" xfId="1" applyNumberFormat="1" applyFont="1" applyFill="1" applyBorder="1" applyAlignment="1">
      <alignment horizontal="center" vertical="center"/>
    </xf>
    <xf numFmtId="170" fontId="2" fillId="11" borderId="1" xfId="1" applyNumberFormat="1" applyFont="1" applyFill="1" applyBorder="1" applyAlignment="1">
      <alignment horizontal="center" vertical="center"/>
    </xf>
    <xf numFmtId="4" fontId="8" fillId="11" borderId="1" xfId="4" applyNumberFormat="1" applyFont="1" applyFill="1" applyBorder="1" applyAlignment="1">
      <alignment horizontal="center" vertical="center"/>
    </xf>
    <xf numFmtId="2" fontId="8" fillId="11" borderId="1" xfId="1" applyNumberFormat="1" applyFont="1" applyFill="1" applyBorder="1" applyAlignment="1">
      <alignment horizontal="center" vertical="center"/>
    </xf>
    <xf numFmtId="169" fontId="3" fillId="11" borderId="22" xfId="1" applyNumberFormat="1" applyFont="1" applyFill="1" applyBorder="1" applyAlignment="1">
      <alignment horizontal="left" vertical="center"/>
    </xf>
    <xf numFmtId="169" fontId="3" fillId="11" borderId="30" xfId="1" applyNumberFormat="1" applyFont="1" applyFill="1" applyBorder="1" applyAlignment="1">
      <alignment horizontal="left" vertical="center"/>
    </xf>
    <xf numFmtId="0" fontId="3" fillId="11" borderId="29" xfId="1" applyFont="1" applyFill="1" applyBorder="1" applyAlignment="1">
      <alignment horizontal="centerContinuous" vertical="center"/>
    </xf>
    <xf numFmtId="4" fontId="3" fillId="11" borderId="21" xfId="1" applyNumberFormat="1" applyFont="1" applyFill="1" applyBorder="1" applyAlignment="1">
      <alignment horizontal="center" vertical="center"/>
    </xf>
    <xf numFmtId="2" fontId="3" fillId="11" borderId="21" xfId="1" applyNumberFormat="1" applyFont="1" applyFill="1" applyBorder="1" applyAlignment="1">
      <alignment horizontal="center" vertical="center"/>
    </xf>
    <xf numFmtId="49" fontId="4" fillId="11" borderId="21" xfId="1" applyNumberFormat="1" applyFont="1" applyFill="1" applyBorder="1" applyAlignment="1">
      <alignment horizontal="center" vertical="center" wrapText="1"/>
    </xf>
    <xf numFmtId="0" fontId="3" fillId="11" borderId="21" xfId="1" applyFont="1" applyFill="1" applyBorder="1" applyAlignment="1">
      <alignment horizontal="centerContinuous" vertical="center"/>
    </xf>
    <xf numFmtId="2" fontId="4" fillId="11" borderId="20" xfId="1" applyNumberFormat="1" applyFont="1" applyFill="1" applyBorder="1" applyAlignment="1">
      <alignment horizontal="center" vertical="center" wrapText="1"/>
    </xf>
    <xf numFmtId="49" fontId="4" fillId="11" borderId="19" xfId="1" applyNumberFormat="1" applyFont="1" applyFill="1" applyBorder="1" applyAlignment="1">
      <alignment horizontal="left" vertical="center"/>
    </xf>
    <xf numFmtId="49" fontId="2" fillId="11" borderId="17" xfId="1" applyNumberFormat="1" applyFont="1" applyFill="1" applyBorder="1" applyAlignment="1">
      <alignment horizontal="center" vertical="center"/>
    </xf>
    <xf numFmtId="49" fontId="2" fillId="11" borderId="15" xfId="1" applyNumberFormat="1" applyFont="1" applyFill="1" applyBorder="1" applyAlignment="1">
      <alignment horizontal="center" vertical="center"/>
    </xf>
    <xf numFmtId="49" fontId="11" fillId="11" borderId="14" xfId="1" applyNumberFormat="1" applyFont="1" applyFill="1" applyBorder="1" applyAlignment="1">
      <alignment horizontal="center" vertical="center"/>
    </xf>
    <xf numFmtId="49" fontId="12" fillId="11" borderId="19" xfId="1" applyNumberFormat="1" applyFont="1" applyFill="1" applyBorder="1" applyAlignment="1">
      <alignment horizontal="center" vertical="center"/>
    </xf>
    <xf numFmtId="49" fontId="12" fillId="11" borderId="14" xfId="1" applyNumberFormat="1" applyFont="1" applyFill="1" applyBorder="1" applyAlignment="1">
      <alignment horizontal="center" vertical="center"/>
    </xf>
    <xf numFmtId="169" fontId="2" fillId="11" borderId="19" xfId="1" applyNumberFormat="1" applyFont="1" applyFill="1" applyBorder="1" applyAlignment="1">
      <alignment horizontal="center" vertical="center"/>
    </xf>
    <xf numFmtId="0" fontId="2" fillId="11" borderId="17" xfId="1" applyFont="1" applyFill="1" applyBorder="1" applyAlignment="1">
      <alignment horizontal="left" vertical="center"/>
    </xf>
    <xf numFmtId="0" fontId="2" fillId="11" borderId="15" xfId="1" applyFont="1" applyFill="1" applyBorder="1" applyAlignment="1">
      <alignment horizontal="left" vertical="center"/>
    </xf>
    <xf numFmtId="4" fontId="2" fillId="11" borderId="9" xfId="1" applyNumberFormat="1" applyFont="1" applyFill="1" applyBorder="1" applyAlignment="1">
      <alignment horizontal="center" vertical="center"/>
    </xf>
    <xf numFmtId="0" fontId="1" fillId="11" borderId="13" xfId="1" applyFill="1" applyBorder="1"/>
    <xf numFmtId="2" fontId="5" fillId="11" borderId="28" xfId="1" applyNumberFormat="1" applyFont="1" applyFill="1" applyBorder="1" applyAlignment="1">
      <alignment horizontal="center" vertical="center"/>
    </xf>
    <xf numFmtId="2" fontId="5" fillId="11" borderId="27" xfId="1" applyNumberFormat="1" applyFont="1" applyFill="1" applyBorder="1" applyAlignment="1">
      <alignment horizontal="center" vertical="center"/>
    </xf>
    <xf numFmtId="2" fontId="5" fillId="11" borderId="26" xfId="1" applyNumberFormat="1" applyFont="1" applyFill="1" applyBorder="1" applyAlignment="1">
      <alignment horizontal="center" vertical="center"/>
    </xf>
    <xf numFmtId="0" fontId="1" fillId="11" borderId="11" xfId="1" applyFill="1" applyBorder="1"/>
    <xf numFmtId="2" fontId="5" fillId="11" borderId="0" xfId="1" applyNumberFormat="1" applyFont="1" applyFill="1" applyAlignment="1">
      <alignment horizontal="center" vertical="center"/>
    </xf>
    <xf numFmtId="4" fontId="8" fillId="11" borderId="0" xfId="1" applyNumberFormat="1" applyFont="1" applyFill="1" applyAlignment="1">
      <alignment horizontal="center" vertical="center"/>
    </xf>
    <xf numFmtId="2" fontId="8" fillId="11" borderId="7" xfId="1" applyNumberFormat="1" applyFont="1" applyFill="1" applyBorder="1" applyAlignment="1">
      <alignment horizontal="center" vertical="center"/>
    </xf>
    <xf numFmtId="169" fontId="3" fillId="11" borderId="6" xfId="1" applyNumberFormat="1" applyFont="1" applyFill="1" applyBorder="1" applyAlignment="1">
      <alignment horizontal="left" vertical="center"/>
    </xf>
    <xf numFmtId="2" fontId="2" fillId="11" borderId="5" xfId="2" applyNumberFormat="1" applyFont="1" applyFill="1" applyBorder="1" applyAlignment="1">
      <alignment horizontal="center" vertical="center"/>
    </xf>
    <xf numFmtId="170" fontId="4" fillId="11" borderId="1" xfId="1" applyNumberFormat="1" applyFont="1" applyFill="1" applyBorder="1" applyAlignment="1">
      <alignment horizontal="center" vertical="center"/>
    </xf>
    <xf numFmtId="2" fontId="4" fillId="11" borderId="2" xfId="1" applyNumberFormat="1" applyFont="1" applyFill="1" applyBorder="1" applyAlignment="1">
      <alignment horizontal="center" vertical="center"/>
    </xf>
    <xf numFmtId="49" fontId="4" fillId="11" borderId="22" xfId="1" applyNumberFormat="1" applyFont="1" applyFill="1" applyBorder="1" applyAlignment="1">
      <alignment horizontal="center" vertical="center"/>
    </xf>
    <xf numFmtId="49" fontId="4" fillId="11" borderId="21" xfId="1" applyNumberFormat="1" applyFont="1" applyFill="1" applyBorder="1" applyAlignment="1">
      <alignment horizontal="center" vertical="center"/>
    </xf>
    <xf numFmtId="169" fontId="2" fillId="11" borderId="18" xfId="1" applyNumberFormat="1" applyFont="1" applyFill="1" applyBorder="1" applyAlignment="1">
      <alignment horizontal="center" vertical="center"/>
    </xf>
    <xf numFmtId="165" fontId="2" fillId="11" borderId="9" xfId="1" applyNumberFormat="1" applyFont="1" applyFill="1" applyBorder="1" applyAlignment="1">
      <alignment horizontal="center" vertical="center"/>
    </xf>
    <xf numFmtId="2" fontId="2" fillId="11" borderId="9" xfId="2" applyNumberFormat="1" applyFont="1" applyFill="1" applyBorder="1" applyAlignment="1">
      <alignment horizontal="center" vertical="center"/>
    </xf>
    <xf numFmtId="169" fontId="4" fillId="11" borderId="10" xfId="1" applyNumberFormat="1" applyFont="1" applyFill="1" applyBorder="1" applyAlignment="1">
      <alignment horizontal="left" vertical="center"/>
    </xf>
    <xf numFmtId="0" fontId="2" fillId="11" borderId="0" xfId="1" applyFont="1" applyFill="1" applyAlignment="1">
      <alignment horizontal="center" vertical="center"/>
    </xf>
    <xf numFmtId="2" fontId="8" fillId="11" borderId="0" xfId="1" applyNumberFormat="1" applyFont="1" applyFill="1" applyAlignment="1">
      <alignment horizontal="center" vertical="center"/>
    </xf>
    <xf numFmtId="2" fontId="2" fillId="11" borderId="7" xfId="1" applyNumberFormat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 vertical="center"/>
    </xf>
    <xf numFmtId="166" fontId="6" fillId="11" borderId="8" xfId="1" applyNumberFormat="1" applyFont="1" applyFill="1" applyBorder="1" applyAlignment="1">
      <alignment horizontal="center" vertical="center"/>
    </xf>
    <xf numFmtId="2" fontId="6" fillId="11" borderId="7" xfId="1" applyNumberFormat="1" applyFont="1" applyFill="1" applyBorder="1" applyAlignment="1">
      <alignment horizontal="center" vertical="center"/>
    </xf>
    <xf numFmtId="0" fontId="1" fillId="11" borderId="6" xfId="1" applyFill="1" applyBorder="1"/>
    <xf numFmtId="0" fontId="1" fillId="11" borderId="1" xfId="1" applyFill="1" applyBorder="1"/>
    <xf numFmtId="0" fontId="2" fillId="11" borderId="4" xfId="1" applyFont="1" applyFill="1" applyBorder="1" applyAlignment="1">
      <alignment horizontal="center" vertical="center"/>
    </xf>
    <xf numFmtId="49" fontId="10" fillId="11" borderId="0" xfId="1" applyNumberFormat="1" applyFont="1" applyFill="1" applyAlignment="1">
      <alignment horizontal="left" vertical="center"/>
    </xf>
    <xf numFmtId="10" fontId="5" fillId="11" borderId="0" xfId="3" applyNumberFormat="1" applyFont="1" applyFill="1" applyBorder="1" applyAlignment="1" applyProtection="1">
      <alignment horizontal="center" vertical="center"/>
    </xf>
    <xf numFmtId="0" fontId="1" fillId="11" borderId="0" xfId="1" applyFill="1" applyAlignment="1">
      <alignment horizontal="center" vertical="center"/>
    </xf>
    <xf numFmtId="165" fontId="2" fillId="11" borderId="0" xfId="1" applyNumberFormat="1" applyFont="1" applyFill="1" applyAlignment="1">
      <alignment horizontal="center" vertical="center"/>
    </xf>
    <xf numFmtId="14" fontId="5" fillId="11" borderId="0" xfId="2" applyNumberFormat="1" applyFont="1" applyFill="1" applyBorder="1" applyAlignment="1">
      <alignment horizontal="center" vertical="center"/>
    </xf>
    <xf numFmtId="0" fontId="2" fillId="11" borderId="0" xfId="1" applyFont="1" applyFill="1" applyAlignment="1">
      <alignment horizontal="left" vertical="center"/>
    </xf>
    <xf numFmtId="0" fontId="4" fillId="11" borderId="0" xfId="1" applyFont="1" applyFill="1" applyAlignment="1">
      <alignment horizontal="center"/>
    </xf>
    <xf numFmtId="4" fontId="3" fillId="11" borderId="0" xfId="1" applyNumberFormat="1" applyFont="1" applyFill="1" applyAlignment="1">
      <alignment horizontal="center"/>
    </xf>
    <xf numFmtId="0" fontId="4" fillId="11" borderId="0" xfId="1" applyFont="1" applyFill="1" applyAlignment="1">
      <alignment horizontal="centerContinuous"/>
    </xf>
    <xf numFmtId="0" fontId="10" fillId="11" borderId="0" xfId="1" applyFont="1" applyFill="1" applyAlignment="1">
      <alignment horizontal="left" vertical="center"/>
    </xf>
    <xf numFmtId="2" fontId="9" fillId="11" borderId="0" xfId="1" applyNumberFormat="1" applyFont="1" applyFill="1" applyAlignment="1">
      <alignment horizontal="right" vertical="center"/>
    </xf>
    <xf numFmtId="2" fontId="9" fillId="11" borderId="0" xfId="1" applyNumberFormat="1" applyFont="1" applyFill="1" applyAlignment="1">
      <alignment horizontal="center" vertical="center"/>
    </xf>
    <xf numFmtId="49" fontId="4" fillId="11" borderId="0" xfId="1" applyNumberFormat="1" applyFont="1" applyFill="1" applyBorder="1" applyAlignment="1">
      <alignment horizontal="left" vertical="center"/>
    </xf>
    <xf numFmtId="0" fontId="5" fillId="11" borderId="0" xfId="1" applyFont="1" applyFill="1" applyBorder="1" applyAlignment="1">
      <alignment horizontal="left" vertical="center"/>
    </xf>
    <xf numFmtId="4" fontId="5" fillId="11" borderId="0" xfId="1" applyNumberFormat="1" applyFont="1" applyFill="1" applyBorder="1" applyAlignment="1">
      <alignment horizontal="center" vertical="center"/>
    </xf>
    <xf numFmtId="2" fontId="5" fillId="11" borderId="0" xfId="1" applyNumberFormat="1" applyFont="1" applyFill="1" applyBorder="1" applyAlignment="1">
      <alignment horizontal="center" vertical="center"/>
    </xf>
    <xf numFmtId="4" fontId="5" fillId="11" borderId="0" xfId="2" applyNumberFormat="1" applyFont="1" applyFill="1" applyBorder="1" applyAlignment="1">
      <alignment horizontal="center" vertical="center"/>
    </xf>
    <xf numFmtId="0" fontId="2" fillId="11" borderId="0" xfId="1" applyFont="1" applyFill="1" applyBorder="1" applyAlignment="1">
      <alignment horizontal="left" vertical="center"/>
    </xf>
    <xf numFmtId="0" fontId="1" fillId="11" borderId="0" xfId="1" applyFill="1" applyBorder="1"/>
    <xf numFmtId="0" fontId="4" fillId="11" borderId="0" xfId="1" applyFont="1" applyFill="1" applyBorder="1" applyAlignment="1">
      <alignment horizontal="centerContinuous"/>
    </xf>
    <xf numFmtId="49" fontId="2" fillId="11" borderId="0" xfId="1" applyNumberFormat="1" applyFont="1" applyFill="1" applyBorder="1" applyAlignment="1">
      <alignment horizontal="left" vertical="center"/>
    </xf>
    <xf numFmtId="49" fontId="2" fillId="11" borderId="0" xfId="1" applyNumberFormat="1" applyFont="1" applyFill="1" applyAlignment="1">
      <alignment horizontal="left" vertical="top"/>
    </xf>
    <xf numFmtId="2" fontId="5" fillId="11" borderId="0" xfId="1" applyNumberFormat="1" applyFont="1" applyFill="1" applyAlignment="1">
      <alignment vertical="center"/>
    </xf>
    <xf numFmtId="0" fontId="5" fillId="11" borderId="0" xfId="1" applyFont="1" applyFill="1" applyAlignment="1">
      <alignment horizontal="left" vertical="center"/>
    </xf>
    <xf numFmtId="4" fontId="5" fillId="11" borderId="0" xfId="1" applyNumberFormat="1" applyFont="1" applyFill="1" applyAlignment="1">
      <alignment horizontal="center" vertical="center"/>
    </xf>
    <xf numFmtId="0" fontId="6" fillId="11" borderId="0" xfId="1" applyFont="1" applyFill="1"/>
    <xf numFmtId="49" fontId="3" fillId="11" borderId="0" xfId="1" applyNumberFormat="1" applyFont="1" applyFill="1" applyAlignment="1">
      <alignment horizontal="center"/>
    </xf>
    <xf numFmtId="2" fontId="1" fillId="11" borderId="1" xfId="1" applyNumberFormat="1" applyFill="1" applyBorder="1" applyAlignment="1">
      <alignment horizontal="center"/>
    </xf>
    <xf numFmtId="2" fontId="3" fillId="11" borderId="1" xfId="1" applyNumberFormat="1" applyFont="1" applyFill="1" applyBorder="1" applyAlignment="1">
      <alignment horizontal="center"/>
    </xf>
    <xf numFmtId="165" fontId="3" fillId="11" borderId="0" xfId="1" applyNumberFormat="1" applyFont="1" applyFill="1" applyAlignment="1">
      <alignment horizontal="center"/>
    </xf>
    <xf numFmtId="2" fontId="2" fillId="11" borderId="1" xfId="2" applyNumberFormat="1" applyFill="1" applyBorder="1" applyAlignment="1">
      <alignment horizontal="center"/>
    </xf>
    <xf numFmtId="0" fontId="3" fillId="11" borderId="0" xfId="1" applyFont="1" applyFill="1" applyAlignment="1">
      <alignment horizontal="left"/>
    </xf>
    <xf numFmtId="0" fontId="3" fillId="11" borderId="0" xfId="1" applyFont="1" applyFill="1" applyAlignment="1">
      <alignment horizontal="centerContinuous"/>
    </xf>
    <xf numFmtId="4" fontId="1" fillId="11" borderId="1" xfId="1" applyNumberFormat="1" applyFill="1" applyBorder="1" applyAlignment="1">
      <alignment horizontal="center"/>
    </xf>
    <xf numFmtId="49" fontId="1" fillId="11" borderId="0" xfId="1" applyNumberFormat="1" applyFill="1" applyAlignment="1">
      <alignment horizontal="center"/>
    </xf>
    <xf numFmtId="2" fontId="1" fillId="11" borderId="0" xfId="1" applyNumberFormat="1" applyFill="1" applyAlignment="1">
      <alignment horizontal="center"/>
    </xf>
    <xf numFmtId="165" fontId="1" fillId="11" borderId="0" xfId="1" applyNumberFormat="1" applyFill="1" applyAlignment="1">
      <alignment horizontal="center"/>
    </xf>
    <xf numFmtId="2" fontId="2" fillId="11" borderId="0" xfId="2" applyNumberFormat="1" applyFill="1" applyBorder="1" applyAlignment="1">
      <alignment horizontal="center"/>
    </xf>
    <xf numFmtId="0" fontId="1" fillId="11" borderId="0" xfId="1" applyFill="1" applyAlignment="1">
      <alignment horizontal="center"/>
    </xf>
    <xf numFmtId="4" fontId="1" fillId="11" borderId="0" xfId="1" applyNumberFormat="1" applyFill="1" applyAlignment="1">
      <alignment horizontal="center"/>
    </xf>
    <xf numFmtId="49" fontId="2" fillId="11" borderId="0" xfId="1" applyNumberFormat="1" applyFont="1" applyFill="1" applyAlignment="1">
      <alignment horizontal="left" vertical="center"/>
    </xf>
    <xf numFmtId="0" fontId="10" fillId="4" borderId="0" xfId="1" applyFont="1" applyFill="1" applyAlignment="1" applyProtection="1">
      <alignment horizontal="left" vertical="center"/>
      <protection locked="0"/>
    </xf>
    <xf numFmtId="168" fontId="2" fillId="4" borderId="9" xfId="1" applyNumberFormat="1" applyFont="1" applyFill="1" applyBorder="1" applyAlignment="1" applyProtection="1">
      <alignment horizontal="center" vertical="center"/>
      <protection locked="0"/>
    </xf>
    <xf numFmtId="168" fontId="2" fillId="4" borderId="12" xfId="1" applyNumberFormat="1" applyFont="1" applyFill="1" applyBorder="1" applyAlignment="1" applyProtection="1">
      <alignment horizontal="center" vertical="center"/>
      <protection locked="0"/>
    </xf>
    <xf numFmtId="168" fontId="2" fillId="4" borderId="14" xfId="1" applyNumberFormat="1" applyFont="1" applyFill="1" applyBorder="1" applyAlignment="1" applyProtection="1">
      <alignment horizontal="center" vertical="center"/>
      <protection locked="0"/>
    </xf>
    <xf numFmtId="0" fontId="4" fillId="11" borderId="0" xfId="1" applyFont="1" applyFill="1" applyAlignment="1">
      <alignment horizontal="left" vertical="center"/>
    </xf>
    <xf numFmtId="49" fontId="4" fillId="4" borderId="0" xfId="1" applyNumberFormat="1" applyFont="1" applyFill="1" applyAlignment="1" applyProtection="1">
      <alignment horizontal="left" vertical="center"/>
      <protection locked="0"/>
    </xf>
    <xf numFmtId="2" fontId="4" fillId="4" borderId="0" xfId="1" applyNumberFormat="1" applyFont="1" applyFill="1" applyAlignment="1" applyProtection="1">
      <alignment horizontal="left" vertical="center"/>
      <protection locked="0"/>
    </xf>
    <xf numFmtId="0" fontId="4" fillId="11" borderId="35" xfId="1" applyFont="1" applyFill="1" applyBorder="1" applyAlignment="1">
      <alignment horizontal="left" vertical="center"/>
    </xf>
    <xf numFmtId="168" fontId="2" fillId="4" borderId="34" xfId="1" applyNumberFormat="1" applyFont="1" applyFill="1" applyBorder="1" applyAlignment="1" applyProtection="1">
      <alignment horizontal="center" vertical="center"/>
      <protection locked="0"/>
    </xf>
    <xf numFmtId="168" fontId="2" fillId="4" borderId="33" xfId="1" applyNumberFormat="1" applyFont="1" applyFill="1" applyBorder="1" applyAlignment="1" applyProtection="1">
      <alignment horizontal="center" vertical="center"/>
      <protection locked="0"/>
    </xf>
    <xf numFmtId="168" fontId="2" fillId="4" borderId="12" xfId="1" applyNumberFormat="1" applyFont="1" applyFill="1" applyBorder="1" applyAlignment="1" applyProtection="1">
      <alignment horizontal="center" vertical="center"/>
      <protection locked="0"/>
    </xf>
    <xf numFmtId="0" fontId="4" fillId="11" borderId="25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4" fillId="11" borderId="23" xfId="1" applyFont="1" applyFill="1" applyBorder="1" applyAlignment="1">
      <alignment horizontal="center" vertical="center"/>
    </xf>
    <xf numFmtId="0" fontId="2" fillId="11" borderId="17" xfId="1" applyFont="1" applyFill="1" applyBorder="1" applyAlignment="1">
      <alignment horizontal="center" vertical="center"/>
    </xf>
    <xf numFmtId="0" fontId="2" fillId="11" borderId="16" xfId="1" applyFont="1" applyFill="1" applyBorder="1" applyAlignment="1">
      <alignment horizontal="center" vertical="center"/>
    </xf>
    <xf numFmtId="0" fontId="2" fillId="11" borderId="15" xfId="1" applyFont="1" applyFill="1" applyBorder="1" applyAlignment="1">
      <alignment horizontal="center" vertical="center"/>
    </xf>
    <xf numFmtId="49" fontId="1" fillId="11" borderId="0" xfId="1" applyNumberFormat="1" applyFont="1" applyFill="1" applyAlignment="1">
      <alignment horizontal="left" vertical="center" wrapText="1"/>
    </xf>
    <xf numFmtId="49" fontId="2" fillId="11" borderId="0" xfId="1" applyNumberFormat="1" applyFont="1" applyFill="1" applyAlignment="1">
      <alignment horizontal="left" vertical="center" wrapText="1"/>
    </xf>
    <xf numFmtId="169" fontId="4" fillId="11" borderId="28" xfId="1" applyNumberFormat="1" applyFont="1" applyFill="1" applyBorder="1" applyAlignment="1">
      <alignment horizontal="center" vertical="center"/>
    </xf>
    <xf numFmtId="169" fontId="4" fillId="11" borderId="27" xfId="1" applyNumberFormat="1" applyFont="1" applyFill="1" applyBorder="1" applyAlignment="1">
      <alignment horizontal="center" vertical="center"/>
    </xf>
    <xf numFmtId="169" fontId="4" fillId="11" borderId="32" xfId="1" applyNumberFormat="1" applyFont="1" applyFill="1" applyBorder="1" applyAlignment="1">
      <alignment horizontal="center" vertical="center"/>
    </xf>
    <xf numFmtId="0" fontId="4" fillId="11" borderId="10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31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4" fontId="2" fillId="11" borderId="17" xfId="1" applyNumberFormat="1" applyFont="1" applyFill="1" applyBorder="1" applyAlignment="1">
      <alignment horizontal="center" vertical="center"/>
    </xf>
    <xf numFmtId="4" fontId="2" fillId="11" borderId="16" xfId="1" applyNumberFormat="1" applyFont="1" applyFill="1" applyBorder="1" applyAlignment="1">
      <alignment horizontal="center" vertical="center"/>
    </xf>
    <xf numFmtId="4" fontId="2" fillId="11" borderId="15" xfId="1" applyNumberFormat="1" applyFont="1" applyFill="1" applyBorder="1" applyAlignment="1">
      <alignment horizontal="center" vertical="center"/>
    </xf>
    <xf numFmtId="4" fontId="4" fillId="11" borderId="17" xfId="1" applyNumberFormat="1" applyFont="1" applyFill="1" applyBorder="1" applyAlignment="1">
      <alignment horizontal="center" vertical="center"/>
    </xf>
    <xf numFmtId="4" fontId="4" fillId="11" borderId="16" xfId="1" applyNumberFormat="1" applyFont="1" applyFill="1" applyBorder="1" applyAlignment="1">
      <alignment horizontal="center" vertical="center"/>
    </xf>
    <xf numFmtId="4" fontId="4" fillId="11" borderId="15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4" fillId="0" borderId="2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1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169" fontId="4" fillId="0" borderId="28" xfId="1" applyNumberFormat="1" applyFont="1" applyBorder="1" applyAlignment="1">
      <alignment horizontal="center" vertical="center"/>
    </xf>
    <xf numFmtId="169" fontId="4" fillId="0" borderId="27" xfId="1" applyNumberFormat="1" applyFont="1" applyBorder="1" applyAlignment="1">
      <alignment horizontal="center" vertical="center"/>
    </xf>
    <xf numFmtId="169" fontId="4" fillId="0" borderId="32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4" fontId="2" fillId="0" borderId="16" xfId="1" applyNumberFormat="1" applyFont="1" applyBorder="1" applyAlignment="1">
      <alignment horizontal="center" vertical="center"/>
    </xf>
    <xf numFmtId="4" fontId="2" fillId="0" borderId="15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4" fontId="4" fillId="0" borderId="16" xfId="1" applyNumberFormat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</cellXfs>
  <cellStyles count="5">
    <cellStyle name="Komma 2" xfId="4" xr:uid="{EBD6588D-CC21-4F11-9F01-209EC517E7B8}"/>
    <cellStyle name="Prozent 2" xfId="3" xr:uid="{95E85187-405A-4D32-81C2-9787F3E0EDF0}"/>
    <cellStyle name="Standard" xfId="0" builtinId="0"/>
    <cellStyle name="Standard 2" xfId="1" xr:uid="{59A1DA87-98AC-4D7D-AA15-CF201C1EB096}"/>
    <cellStyle name="Währung 2" xfId="2" xr:uid="{79A352E8-D7CE-4CFD-A33B-0FAF2D299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5764-8E61-4950-A108-32DF827D6A69}">
  <dimension ref="A1:T54"/>
  <sheetViews>
    <sheetView tabSelected="1" topLeftCell="D15" zoomScaleNormal="100" workbookViewId="0">
      <selection activeCell="R36" activeCellId="17" sqref="E5:H5 K5:P5 R5 P10 P11 P12 P13 P14 P15 P16 P17 P18 P19 P20 R10:R20 P29 R29 R36"/>
    </sheetView>
  </sheetViews>
  <sheetFormatPr baseColWidth="10" defaultColWidth="11" defaultRowHeight="12.75" x14ac:dyDescent="0.2"/>
  <cols>
    <col min="1" max="3" width="10" style="212" hidden="1" customWidth="1"/>
    <col min="4" max="4" width="6.375" style="212" customWidth="1"/>
    <col min="5" max="5" width="17.75" style="212" customWidth="1"/>
    <col min="6" max="6" width="4.625" style="212" bestFit="1" customWidth="1"/>
    <col min="7" max="7" width="7.25" style="212" customWidth="1"/>
    <col min="8" max="8" width="8.625" style="212" customWidth="1"/>
    <col min="9" max="10" width="9.25" style="212" customWidth="1"/>
    <col min="11" max="13" width="6.375" style="212" customWidth="1"/>
    <col min="14" max="16" width="9.25" style="212" customWidth="1"/>
    <col min="17" max="18" width="11.125" style="212" customWidth="1"/>
    <col min="19" max="16384" width="11" style="212"/>
  </cols>
  <sheetData>
    <row r="1" spans="1:18" ht="25.5" customHeight="1" x14ac:dyDescent="0.2">
      <c r="D1" s="213" t="s">
        <v>116</v>
      </c>
      <c r="E1" s="214"/>
      <c r="F1" s="215"/>
      <c r="I1" s="216"/>
      <c r="J1" s="217" t="s">
        <v>115</v>
      </c>
      <c r="K1" s="218"/>
      <c r="L1" s="218"/>
      <c r="M1" s="218"/>
      <c r="N1" s="218"/>
      <c r="O1" s="219"/>
      <c r="Q1" s="220" t="s">
        <v>114</v>
      </c>
      <c r="R1" s="221">
        <v>46235</v>
      </c>
    </row>
    <row r="2" spans="1:18" s="222" customFormat="1" ht="21" customHeight="1" x14ac:dyDescent="0.2">
      <c r="D2" s="223" t="s">
        <v>113</v>
      </c>
      <c r="E2" s="224"/>
      <c r="F2" s="225"/>
      <c r="H2" s="226"/>
      <c r="I2" s="227"/>
      <c r="J2" s="228"/>
      <c r="K2" s="229" t="s">
        <v>112</v>
      </c>
      <c r="L2" s="230"/>
      <c r="M2" s="230"/>
      <c r="N2" s="230"/>
      <c r="O2" s="231"/>
      <c r="Q2" s="220" t="s">
        <v>111</v>
      </c>
      <c r="R2" s="221">
        <v>46235</v>
      </c>
    </row>
    <row r="3" spans="1:18" s="222" customFormat="1" ht="21" customHeight="1" x14ac:dyDescent="0.2">
      <c r="D3" s="223"/>
      <c r="E3" s="224"/>
      <c r="F3" s="225"/>
      <c r="H3" s="226"/>
      <c r="I3" s="227"/>
      <c r="J3" s="228"/>
      <c r="K3" s="224" t="s">
        <v>143</v>
      </c>
      <c r="L3" s="230"/>
      <c r="M3" s="230"/>
      <c r="N3" s="230"/>
      <c r="O3" s="231"/>
      <c r="Q3" s="220"/>
      <c r="R3" s="221"/>
    </row>
    <row r="4" spans="1:18" s="222" customFormat="1" ht="17.25" customHeight="1" x14ac:dyDescent="0.2">
      <c r="D4" s="232" t="s">
        <v>110</v>
      </c>
      <c r="E4" s="391" t="s">
        <v>109</v>
      </c>
      <c r="F4" s="391"/>
      <c r="G4" s="391"/>
      <c r="H4" s="391"/>
      <c r="I4" s="233" t="s">
        <v>108</v>
      </c>
      <c r="J4" s="212"/>
      <c r="K4" s="391" t="s">
        <v>107</v>
      </c>
      <c r="L4" s="391"/>
      <c r="M4" s="391"/>
      <c r="N4" s="391"/>
      <c r="O4" s="391"/>
      <c r="P4" s="391"/>
      <c r="Q4" s="220" t="s">
        <v>106</v>
      </c>
      <c r="R4" s="234">
        <v>6350</v>
      </c>
    </row>
    <row r="5" spans="1:18" s="222" customFormat="1" ht="17.25" customHeight="1" x14ac:dyDescent="0.2">
      <c r="D5" s="232" t="s">
        <v>105</v>
      </c>
      <c r="E5" s="392"/>
      <c r="F5" s="392"/>
      <c r="G5" s="392"/>
      <c r="H5" s="392"/>
      <c r="I5" s="224" t="s">
        <v>104</v>
      </c>
      <c r="J5" s="212"/>
      <c r="K5" s="393"/>
      <c r="L5" s="393"/>
      <c r="M5" s="393"/>
      <c r="N5" s="393"/>
      <c r="O5" s="393"/>
      <c r="P5" s="393"/>
      <c r="Q5" s="220" t="s">
        <v>99</v>
      </c>
      <c r="R5" s="387"/>
    </row>
    <row r="6" spans="1:18" s="235" customFormat="1" ht="17.25" customHeight="1" x14ac:dyDescent="0.25">
      <c r="D6" s="224" t="s">
        <v>103</v>
      </c>
      <c r="E6" s="394" t="s">
        <v>102</v>
      </c>
      <c r="F6" s="394"/>
      <c r="G6" s="394"/>
      <c r="H6" s="394"/>
      <c r="I6" s="236" t="s">
        <v>101</v>
      </c>
      <c r="J6" s="212"/>
      <c r="K6" s="224" t="s">
        <v>100</v>
      </c>
      <c r="L6" s="212"/>
      <c r="M6" s="237"/>
      <c r="N6" s="237"/>
      <c r="O6" s="238"/>
      <c r="P6" s="239"/>
      <c r="Q6" s="220" t="s">
        <v>99</v>
      </c>
      <c r="R6" s="240" t="s">
        <v>131</v>
      </c>
    </row>
    <row r="7" spans="1:18" s="246" customFormat="1" ht="40.5" customHeight="1" x14ac:dyDescent="0.2">
      <c r="A7" s="241" t="s">
        <v>98</v>
      </c>
      <c r="B7" s="241" t="s">
        <v>97</v>
      </c>
      <c r="C7" s="241" t="s">
        <v>96</v>
      </c>
      <c r="D7" s="241" t="s">
        <v>40</v>
      </c>
      <c r="E7" s="241" t="s">
        <v>39</v>
      </c>
      <c r="F7" s="241" t="s">
        <v>38</v>
      </c>
      <c r="G7" s="241" t="s">
        <v>37</v>
      </c>
      <c r="H7" s="241" t="s">
        <v>95</v>
      </c>
      <c r="I7" s="242" t="s">
        <v>59</v>
      </c>
      <c r="J7" s="242" t="s">
        <v>94</v>
      </c>
      <c r="K7" s="243" t="s">
        <v>36</v>
      </c>
      <c r="L7" s="243"/>
      <c r="M7" s="243"/>
      <c r="N7" s="244" t="s">
        <v>93</v>
      </c>
      <c r="O7" s="242" t="s">
        <v>92</v>
      </c>
      <c r="P7" s="242" t="s">
        <v>55</v>
      </c>
      <c r="Q7" s="242" t="s">
        <v>91</v>
      </c>
      <c r="R7" s="245" t="s">
        <v>53</v>
      </c>
    </row>
    <row r="8" spans="1:18" x14ac:dyDescent="0.2">
      <c r="A8" s="247"/>
      <c r="B8" s="247"/>
      <c r="C8" s="247"/>
      <c r="D8" s="248" t="s">
        <v>42</v>
      </c>
      <c r="E8" s="249"/>
      <c r="F8" s="249" t="s">
        <v>42</v>
      </c>
      <c r="G8" s="249" t="s">
        <v>42</v>
      </c>
      <c r="H8" s="250" t="str">
        <f>"4 x 10 / "&amp;ROUND($L$10,2)</f>
        <v>4 x 10 / 20,83</v>
      </c>
      <c r="I8" s="251" t="s">
        <v>52</v>
      </c>
      <c r="J8" s="251" t="s">
        <v>51</v>
      </c>
      <c r="K8" s="241" t="s">
        <v>90</v>
      </c>
      <c r="L8" s="241" t="s">
        <v>89</v>
      </c>
      <c r="M8" s="241" t="s">
        <v>88</v>
      </c>
      <c r="N8" s="250" t="str">
        <f>"8 x 10 / "&amp;ROUND($L$10,2)</f>
        <v>8 x 10 / 20,83</v>
      </c>
      <c r="O8" s="251" t="s">
        <v>87</v>
      </c>
      <c r="P8" s="251" t="s">
        <v>18</v>
      </c>
      <c r="Q8" s="250" t="str">
        <f>"(4/14) x (10/"&amp;ROUND($L$10,2)&amp;")"</f>
        <v>(4/14) x (10/20,83)</v>
      </c>
      <c r="R8" s="251" t="s">
        <v>18</v>
      </c>
    </row>
    <row r="9" spans="1:18" s="215" customFormat="1" ht="12.75" customHeight="1" x14ac:dyDescent="0.2">
      <c r="A9" s="252"/>
      <c r="B9" s="252"/>
      <c r="C9" s="252"/>
      <c r="D9" s="253" t="s">
        <v>31</v>
      </c>
      <c r="E9" s="253" t="s">
        <v>30</v>
      </c>
      <c r="F9" s="253" t="s">
        <v>29</v>
      </c>
      <c r="G9" s="253" t="s">
        <v>28</v>
      </c>
      <c r="H9" s="253" t="s">
        <v>27</v>
      </c>
      <c r="I9" s="253" t="s">
        <v>26</v>
      </c>
      <c r="J9" s="253" t="s">
        <v>25</v>
      </c>
      <c r="K9" s="253" t="s">
        <v>24</v>
      </c>
      <c r="L9" s="253" t="s">
        <v>23</v>
      </c>
      <c r="M9" s="253" t="s">
        <v>22</v>
      </c>
      <c r="N9" s="253" t="s">
        <v>21</v>
      </c>
      <c r="O9" s="253" t="s">
        <v>20</v>
      </c>
      <c r="P9" s="253" t="s">
        <v>49</v>
      </c>
      <c r="Q9" s="253" t="s">
        <v>19</v>
      </c>
      <c r="R9" s="253" t="s">
        <v>48</v>
      </c>
    </row>
    <row r="10" spans="1:18" ht="17.25" customHeight="1" x14ac:dyDescent="0.2">
      <c r="A10" s="247"/>
      <c r="B10" s="247"/>
      <c r="C10" s="247"/>
      <c r="D10" s="254" t="s">
        <v>31</v>
      </c>
      <c r="E10" s="255" t="s">
        <v>86</v>
      </c>
      <c r="F10" s="256" t="s">
        <v>74</v>
      </c>
      <c r="G10" s="257">
        <v>242.57</v>
      </c>
      <c r="H10" s="74">
        <f>G10*L10/$L$10</f>
        <v>242.57</v>
      </c>
      <c r="I10" s="73" t="e">
        <f>$R$10/P10</f>
        <v>#DIV/0!</v>
      </c>
      <c r="J10" s="150" t="e">
        <f>G10*I10</f>
        <v>#DIV/0!</v>
      </c>
      <c r="K10" s="258">
        <v>5</v>
      </c>
      <c r="L10" s="258">
        <v>20.83</v>
      </c>
      <c r="M10" s="258">
        <v>229.2</v>
      </c>
      <c r="N10" s="73" t="e">
        <f>J10*L10/$L$10</f>
        <v>#DIV/0!</v>
      </c>
      <c r="O10" s="105" t="e">
        <f>J10*L10</f>
        <v>#DIV/0!</v>
      </c>
      <c r="P10" s="388"/>
      <c r="Q10" s="73" t="e">
        <f>G10/P10*L10/$L$10</f>
        <v>#DIV/0!</v>
      </c>
      <c r="R10" s="395"/>
    </row>
    <row r="11" spans="1:18" ht="17.25" customHeight="1" x14ac:dyDescent="0.2">
      <c r="A11" s="247"/>
      <c r="B11" s="247"/>
      <c r="C11" s="247"/>
      <c r="D11" s="259" t="s">
        <v>85</v>
      </c>
      <c r="E11" s="260" t="s">
        <v>84</v>
      </c>
      <c r="F11" s="256" t="s">
        <v>67</v>
      </c>
      <c r="G11" s="261">
        <v>776.96</v>
      </c>
      <c r="H11" s="74">
        <f>G11*L11/$L$10</f>
        <v>776.96</v>
      </c>
      <c r="I11" s="73" t="e">
        <f t="shared" ref="I11:I20" si="0">$R$10/P11</f>
        <v>#DIV/0!</v>
      </c>
      <c r="J11" s="150" t="e">
        <f t="shared" ref="J11:J20" si="1">G11*I11</f>
        <v>#DIV/0!</v>
      </c>
      <c r="K11" s="258">
        <v>5</v>
      </c>
      <c r="L11" s="258">
        <v>20.83</v>
      </c>
      <c r="M11" s="258">
        <v>229.2</v>
      </c>
      <c r="N11" s="73" t="e">
        <f t="shared" ref="N11:N20" si="2">J11*L11/$L$10</f>
        <v>#DIV/0!</v>
      </c>
      <c r="O11" s="105" t="e">
        <f t="shared" ref="O11:O20" si="3">J11*L11</f>
        <v>#DIV/0!</v>
      </c>
      <c r="P11" s="389"/>
      <c r="Q11" s="73" t="e">
        <f t="shared" ref="Q11:Q20" si="4">G11/P11*L11/$L$10</f>
        <v>#DIV/0!</v>
      </c>
      <c r="R11" s="396"/>
    </row>
    <row r="12" spans="1:18" ht="17.25" customHeight="1" x14ac:dyDescent="0.2">
      <c r="A12" s="247"/>
      <c r="B12" s="247"/>
      <c r="C12" s="247"/>
      <c r="D12" s="259" t="s">
        <v>83</v>
      </c>
      <c r="E12" s="255" t="s">
        <v>82</v>
      </c>
      <c r="F12" s="256" t="s">
        <v>67</v>
      </c>
      <c r="G12" s="261">
        <v>45.44</v>
      </c>
      <c r="H12" s="74">
        <f t="shared" ref="H12:H20" si="5">G12*L12/$L$10</f>
        <v>45.44</v>
      </c>
      <c r="I12" s="73" t="e">
        <f t="shared" si="0"/>
        <v>#DIV/0!</v>
      </c>
      <c r="J12" s="150" t="e">
        <f t="shared" si="1"/>
        <v>#DIV/0!</v>
      </c>
      <c r="K12" s="258">
        <v>5</v>
      </c>
      <c r="L12" s="258">
        <v>20.83</v>
      </c>
      <c r="M12" s="258">
        <v>229.2</v>
      </c>
      <c r="N12" s="73" t="e">
        <f t="shared" si="2"/>
        <v>#DIV/0!</v>
      </c>
      <c r="O12" s="105" t="e">
        <f t="shared" si="3"/>
        <v>#DIV/0!</v>
      </c>
      <c r="P12" s="389"/>
      <c r="Q12" s="73" t="e">
        <f t="shared" si="4"/>
        <v>#DIV/0!</v>
      </c>
      <c r="R12" s="396"/>
    </row>
    <row r="13" spans="1:18" ht="17.25" customHeight="1" x14ac:dyDescent="0.2">
      <c r="A13" s="247"/>
      <c r="B13" s="247"/>
      <c r="C13" s="247"/>
      <c r="D13" s="259" t="s">
        <v>81</v>
      </c>
      <c r="E13" s="255" t="s">
        <v>80</v>
      </c>
      <c r="F13" s="256" t="s">
        <v>77</v>
      </c>
      <c r="G13" s="261">
        <v>85.44</v>
      </c>
      <c r="H13" s="74">
        <f t="shared" si="5"/>
        <v>85.44</v>
      </c>
      <c r="I13" s="73" t="e">
        <f t="shared" si="0"/>
        <v>#DIV/0!</v>
      </c>
      <c r="J13" s="150" t="e">
        <f t="shared" si="1"/>
        <v>#DIV/0!</v>
      </c>
      <c r="K13" s="258">
        <v>5</v>
      </c>
      <c r="L13" s="258">
        <v>20.83</v>
      </c>
      <c r="M13" s="258">
        <v>229.2</v>
      </c>
      <c r="N13" s="73" t="e">
        <f t="shared" si="2"/>
        <v>#DIV/0!</v>
      </c>
      <c r="O13" s="105" t="e">
        <f t="shared" si="3"/>
        <v>#DIV/0!</v>
      </c>
      <c r="P13" s="389"/>
      <c r="Q13" s="73" t="e">
        <f t="shared" si="4"/>
        <v>#DIV/0!</v>
      </c>
      <c r="R13" s="396"/>
    </row>
    <row r="14" spans="1:18" ht="17.25" customHeight="1" x14ac:dyDescent="0.2">
      <c r="A14" s="247"/>
      <c r="B14" s="247"/>
      <c r="C14" s="247"/>
      <c r="D14" s="259" t="s">
        <v>79</v>
      </c>
      <c r="E14" s="255" t="s">
        <v>78</v>
      </c>
      <c r="F14" s="256" t="s">
        <v>77</v>
      </c>
      <c r="G14" s="261">
        <v>76.17</v>
      </c>
      <c r="H14" s="74">
        <f t="shared" si="5"/>
        <v>76.17</v>
      </c>
      <c r="I14" s="73" t="e">
        <f t="shared" si="0"/>
        <v>#DIV/0!</v>
      </c>
      <c r="J14" s="150" t="e">
        <f t="shared" si="1"/>
        <v>#DIV/0!</v>
      </c>
      <c r="K14" s="258">
        <v>5</v>
      </c>
      <c r="L14" s="258">
        <v>20.83</v>
      </c>
      <c r="M14" s="258">
        <v>229.2</v>
      </c>
      <c r="N14" s="73" t="e">
        <f t="shared" si="2"/>
        <v>#DIV/0!</v>
      </c>
      <c r="O14" s="105" t="e">
        <f t="shared" si="3"/>
        <v>#DIV/0!</v>
      </c>
      <c r="P14" s="389"/>
      <c r="Q14" s="73" t="e">
        <f t="shared" si="4"/>
        <v>#DIV/0!</v>
      </c>
      <c r="R14" s="396"/>
    </row>
    <row r="15" spans="1:18" ht="17.25" customHeight="1" x14ac:dyDescent="0.2">
      <c r="A15" s="247"/>
      <c r="B15" s="247"/>
      <c r="C15" s="247"/>
      <c r="D15" s="259" t="s">
        <v>76</v>
      </c>
      <c r="E15" s="255" t="s">
        <v>75</v>
      </c>
      <c r="F15" s="256" t="s">
        <v>74</v>
      </c>
      <c r="G15" s="261">
        <v>4.29</v>
      </c>
      <c r="H15" s="74">
        <f t="shared" si="5"/>
        <v>0.89177628420547306</v>
      </c>
      <c r="I15" s="73" t="e">
        <f t="shared" si="0"/>
        <v>#DIV/0!</v>
      </c>
      <c r="J15" s="150" t="e">
        <f t="shared" si="1"/>
        <v>#DIV/0!</v>
      </c>
      <c r="K15" s="258">
        <v>1</v>
      </c>
      <c r="L15" s="256">
        <v>4.33</v>
      </c>
      <c r="M15" s="258">
        <v>47.7</v>
      </c>
      <c r="N15" s="73" t="e">
        <f t="shared" si="2"/>
        <v>#DIV/0!</v>
      </c>
      <c r="O15" s="105" t="e">
        <f t="shared" si="3"/>
        <v>#DIV/0!</v>
      </c>
      <c r="P15" s="389"/>
      <c r="Q15" s="73" t="e">
        <f t="shared" si="4"/>
        <v>#DIV/0!</v>
      </c>
      <c r="R15" s="396"/>
    </row>
    <row r="16" spans="1:18" ht="17.25" customHeight="1" x14ac:dyDescent="0.2">
      <c r="A16" s="247"/>
      <c r="B16" s="247"/>
      <c r="C16" s="247"/>
      <c r="D16" s="259" t="s">
        <v>73</v>
      </c>
      <c r="E16" s="255" t="s">
        <v>72</v>
      </c>
      <c r="F16" s="256" t="s">
        <v>67</v>
      </c>
      <c r="G16" s="261">
        <v>23.88</v>
      </c>
      <c r="H16" s="74">
        <f t="shared" si="5"/>
        <v>4.964013442150744</v>
      </c>
      <c r="I16" s="73" t="e">
        <f t="shared" si="0"/>
        <v>#DIV/0!</v>
      </c>
      <c r="J16" s="150" t="e">
        <f t="shared" si="1"/>
        <v>#DIV/0!</v>
      </c>
      <c r="K16" s="262">
        <v>1</v>
      </c>
      <c r="L16" s="256">
        <v>4.33</v>
      </c>
      <c r="M16" s="258">
        <v>47.7</v>
      </c>
      <c r="N16" s="73" t="e">
        <f t="shared" si="2"/>
        <v>#DIV/0!</v>
      </c>
      <c r="O16" s="105" t="e">
        <f t="shared" si="3"/>
        <v>#DIV/0!</v>
      </c>
      <c r="P16" s="389"/>
      <c r="Q16" s="73" t="e">
        <f t="shared" si="4"/>
        <v>#DIV/0!</v>
      </c>
      <c r="R16" s="396"/>
    </row>
    <row r="17" spans="1:18" ht="17.25" customHeight="1" x14ac:dyDescent="0.2">
      <c r="A17" s="247"/>
      <c r="B17" s="247"/>
      <c r="C17" s="247"/>
      <c r="D17" s="259" t="s">
        <v>71</v>
      </c>
      <c r="E17" s="255" t="s">
        <v>70</v>
      </c>
      <c r="F17" s="256" t="s">
        <v>67</v>
      </c>
      <c r="G17" s="261">
        <v>69.37</v>
      </c>
      <c r="H17" s="74">
        <f t="shared" si="5"/>
        <v>14.420168026884305</v>
      </c>
      <c r="I17" s="73" t="e">
        <f t="shared" si="0"/>
        <v>#DIV/0!</v>
      </c>
      <c r="J17" s="150" t="e">
        <f t="shared" si="1"/>
        <v>#DIV/0!</v>
      </c>
      <c r="K17" s="262">
        <v>1</v>
      </c>
      <c r="L17" s="256">
        <v>4.33</v>
      </c>
      <c r="M17" s="258">
        <v>47.7</v>
      </c>
      <c r="N17" s="73" t="e">
        <f t="shared" si="2"/>
        <v>#DIV/0!</v>
      </c>
      <c r="O17" s="105" t="e">
        <f t="shared" si="3"/>
        <v>#DIV/0!</v>
      </c>
      <c r="P17" s="389"/>
      <c r="Q17" s="73" t="e">
        <f t="shared" si="4"/>
        <v>#DIV/0!</v>
      </c>
      <c r="R17" s="396"/>
    </row>
    <row r="18" spans="1:18" ht="17.25" customHeight="1" x14ac:dyDescent="0.2">
      <c r="A18" s="247"/>
      <c r="B18" s="247"/>
      <c r="C18" s="247"/>
      <c r="D18" s="259" t="s">
        <v>69</v>
      </c>
      <c r="E18" s="255" t="s">
        <v>68</v>
      </c>
      <c r="F18" s="256" t="s">
        <v>67</v>
      </c>
      <c r="G18" s="261">
        <v>103.11</v>
      </c>
      <c r="H18" s="74">
        <f t="shared" si="5"/>
        <v>21.433811809889583</v>
      </c>
      <c r="I18" s="73" t="e">
        <f t="shared" si="0"/>
        <v>#DIV/0!</v>
      </c>
      <c r="J18" s="150" t="e">
        <f t="shared" si="1"/>
        <v>#DIV/0!</v>
      </c>
      <c r="K18" s="262">
        <v>1</v>
      </c>
      <c r="L18" s="256">
        <v>4.33</v>
      </c>
      <c r="M18" s="258">
        <v>47.7</v>
      </c>
      <c r="N18" s="73" t="e">
        <f t="shared" si="2"/>
        <v>#DIV/0!</v>
      </c>
      <c r="O18" s="105" t="e">
        <f t="shared" si="3"/>
        <v>#DIV/0!</v>
      </c>
      <c r="P18" s="389"/>
      <c r="Q18" s="73" t="e">
        <f t="shared" si="4"/>
        <v>#DIV/0!</v>
      </c>
      <c r="R18" s="396"/>
    </row>
    <row r="19" spans="1:18" ht="30.6" customHeight="1" x14ac:dyDescent="0.2">
      <c r="A19" s="247"/>
      <c r="B19" s="247"/>
      <c r="C19" s="247"/>
      <c r="D19" s="188" t="s">
        <v>132</v>
      </c>
      <c r="E19" s="147" t="s">
        <v>65</v>
      </c>
      <c r="F19" s="263" t="s">
        <v>63</v>
      </c>
      <c r="G19" s="261">
        <v>6.57</v>
      </c>
      <c r="H19" s="146">
        <f t="shared" si="5"/>
        <v>1.3657273163706194</v>
      </c>
      <c r="I19" s="143" t="e">
        <f t="shared" si="0"/>
        <v>#DIV/0!</v>
      </c>
      <c r="J19" s="145" t="e">
        <f t="shared" si="1"/>
        <v>#DIV/0!</v>
      </c>
      <c r="K19" s="262">
        <v>1</v>
      </c>
      <c r="L19" s="256">
        <v>4.33</v>
      </c>
      <c r="M19" s="258">
        <v>47.7</v>
      </c>
      <c r="N19" s="143" t="e">
        <f t="shared" si="2"/>
        <v>#DIV/0!</v>
      </c>
      <c r="O19" s="144" t="e">
        <f t="shared" si="3"/>
        <v>#DIV/0!</v>
      </c>
      <c r="P19" s="389"/>
      <c r="Q19" s="143" t="e">
        <f t="shared" si="4"/>
        <v>#DIV/0!</v>
      </c>
      <c r="R19" s="396"/>
    </row>
    <row r="20" spans="1:18" ht="39.75" customHeight="1" x14ac:dyDescent="0.2">
      <c r="A20" s="247"/>
      <c r="B20" s="247"/>
      <c r="C20" s="247"/>
      <c r="D20" s="188" t="s">
        <v>66</v>
      </c>
      <c r="E20" s="187" t="s">
        <v>129</v>
      </c>
      <c r="F20" s="263" t="s">
        <v>63</v>
      </c>
      <c r="G20" s="261">
        <v>65.959999999999994</v>
      </c>
      <c r="H20" s="146">
        <f t="shared" si="5"/>
        <v>13.711320211233797</v>
      </c>
      <c r="I20" s="143" t="e">
        <f t="shared" si="0"/>
        <v>#DIV/0!</v>
      </c>
      <c r="J20" s="145" t="e">
        <f t="shared" si="1"/>
        <v>#DIV/0!</v>
      </c>
      <c r="K20" s="262">
        <v>1</v>
      </c>
      <c r="L20" s="256">
        <v>4.33</v>
      </c>
      <c r="M20" s="258">
        <v>47.7</v>
      </c>
      <c r="N20" s="143" t="e">
        <f t="shared" si="2"/>
        <v>#DIV/0!</v>
      </c>
      <c r="O20" s="144" t="e">
        <f t="shared" si="3"/>
        <v>#DIV/0!</v>
      </c>
      <c r="P20" s="389"/>
      <c r="Q20" s="143" t="e">
        <f t="shared" si="4"/>
        <v>#DIV/0!</v>
      </c>
      <c r="R20" s="397"/>
    </row>
    <row r="21" spans="1:18" ht="17.25" customHeight="1" thickBot="1" x14ac:dyDescent="0.25">
      <c r="D21" s="264"/>
      <c r="E21" s="265" t="s">
        <v>62</v>
      </c>
      <c r="F21" s="266"/>
      <c r="G21" s="267">
        <f>SUM(G10:G20)</f>
        <v>1499.7600000000002</v>
      </c>
      <c r="H21" s="268">
        <f>SUM(H10:H20)</f>
        <v>1283.3668170907347</v>
      </c>
      <c r="I21" s="266"/>
      <c r="J21" s="269"/>
      <c r="K21" s="406" t="s">
        <v>15</v>
      </c>
      <c r="L21" s="407"/>
      <c r="M21" s="408"/>
      <c r="N21" s="59" t="e">
        <f>SUM(N10:N20)</f>
        <v>#DIV/0!</v>
      </c>
      <c r="O21" s="101" t="e">
        <f>SUM(O10:O20)</f>
        <v>#DIV/0!</v>
      </c>
      <c r="P21" s="270"/>
      <c r="Q21" s="271" t="e">
        <f>SUM(Q10:Q20)</f>
        <v>#DIV/0!</v>
      </c>
      <c r="R21" s="272"/>
    </row>
    <row r="22" spans="1:18" ht="17.25" customHeight="1" x14ac:dyDescent="0.2">
      <c r="D22" s="273" t="s">
        <v>61</v>
      </c>
      <c r="E22" s="274"/>
      <c r="F22" s="274"/>
      <c r="G22" s="275"/>
      <c r="H22" s="270"/>
      <c r="I22" s="276"/>
      <c r="J22" s="277"/>
      <c r="K22" s="409" t="s">
        <v>14</v>
      </c>
      <c r="L22" s="410"/>
      <c r="M22" s="411"/>
      <c r="N22" s="59" t="e">
        <f>N21*19%</f>
        <v>#DIV/0!</v>
      </c>
      <c r="O22" s="101" t="e">
        <f>O21*19%</f>
        <v>#DIV/0!</v>
      </c>
      <c r="P22" s="278" t="s">
        <v>13</v>
      </c>
      <c r="Q22" s="279" t="e">
        <f>O21*P23</f>
        <v>#DIV/0!</v>
      </c>
      <c r="R22" s="280" t="s">
        <v>5</v>
      </c>
    </row>
    <row r="23" spans="1:18" ht="17.25" customHeight="1" thickBot="1" x14ac:dyDescent="0.25">
      <c r="D23" s="281" t="s">
        <v>60</v>
      </c>
      <c r="E23" s="282"/>
      <c r="F23" s="282"/>
      <c r="G23" s="283"/>
      <c r="H23" s="284"/>
      <c r="I23" s="285"/>
      <c r="J23" s="286"/>
      <c r="K23" s="412" t="s">
        <v>12</v>
      </c>
      <c r="L23" s="413"/>
      <c r="M23" s="414"/>
      <c r="N23" s="50" t="e">
        <f>N21+N22</f>
        <v>#DIV/0!</v>
      </c>
      <c r="O23" s="93" t="e">
        <f>O21+O22</f>
        <v>#DIV/0!</v>
      </c>
      <c r="P23" s="287">
        <v>11</v>
      </c>
      <c r="Q23" s="48" t="e">
        <f>O23*P23</f>
        <v>#DIV/0!</v>
      </c>
      <c r="R23" s="288" t="s">
        <v>9</v>
      </c>
    </row>
    <row r="24" spans="1:18" ht="17.25" customHeight="1" x14ac:dyDescent="0.2">
      <c r="D24" s="289"/>
      <c r="E24" s="274"/>
      <c r="F24" s="274"/>
      <c r="G24" s="275"/>
      <c r="H24" s="270"/>
      <c r="I24" s="276"/>
      <c r="J24" s="290"/>
      <c r="K24" s="240"/>
      <c r="L24" s="240"/>
      <c r="M24" s="240"/>
      <c r="N24" s="271"/>
      <c r="O24" s="291"/>
      <c r="P24" s="292"/>
      <c r="Q24" s="293"/>
      <c r="R24" s="278"/>
    </row>
    <row r="25" spans="1:18" ht="17.25" customHeight="1" thickBot="1" x14ac:dyDescent="0.25">
      <c r="D25" s="294" t="s">
        <v>44</v>
      </c>
      <c r="E25" s="282"/>
      <c r="F25" s="282"/>
      <c r="G25" s="283"/>
      <c r="H25" s="284"/>
      <c r="I25" s="285"/>
      <c r="J25" s="286"/>
      <c r="K25" s="295"/>
      <c r="L25" s="296"/>
      <c r="M25" s="295"/>
      <c r="N25" s="295"/>
      <c r="O25" s="297"/>
      <c r="P25" s="298"/>
      <c r="Q25" s="299"/>
      <c r="R25" s="300"/>
    </row>
    <row r="26" spans="1:18" ht="37.5" x14ac:dyDescent="0.2">
      <c r="D26" s="301" t="s">
        <v>40</v>
      </c>
      <c r="E26" s="302"/>
      <c r="F26" s="303"/>
      <c r="G26" s="304" t="s">
        <v>37</v>
      </c>
      <c r="H26" s="305"/>
      <c r="I26" s="306" t="s">
        <v>59</v>
      </c>
      <c r="J26" s="306" t="s">
        <v>58</v>
      </c>
      <c r="K26" s="307" t="s">
        <v>57</v>
      </c>
      <c r="L26" s="307"/>
      <c r="M26" s="307"/>
      <c r="N26" s="307"/>
      <c r="O26" s="306" t="s">
        <v>56</v>
      </c>
      <c r="P26" s="306" t="s">
        <v>55</v>
      </c>
      <c r="Q26" s="306" t="s">
        <v>54</v>
      </c>
      <c r="R26" s="308" t="s">
        <v>53</v>
      </c>
    </row>
    <row r="27" spans="1:18" ht="12.75" customHeight="1" x14ac:dyDescent="0.2">
      <c r="D27" s="309" t="s">
        <v>42</v>
      </c>
      <c r="E27" s="310"/>
      <c r="F27" s="311" t="s">
        <v>42</v>
      </c>
      <c r="G27" s="249" t="s">
        <v>42</v>
      </c>
      <c r="H27" s="251"/>
      <c r="I27" s="251" t="s">
        <v>52</v>
      </c>
      <c r="J27" s="251" t="s">
        <v>51</v>
      </c>
      <c r="K27" s="241"/>
      <c r="L27" s="241"/>
      <c r="M27" s="241"/>
      <c r="N27" s="251"/>
      <c r="O27" s="251" t="s">
        <v>25</v>
      </c>
      <c r="P27" s="251" t="s">
        <v>18</v>
      </c>
      <c r="Q27" s="251" t="s">
        <v>50</v>
      </c>
      <c r="R27" s="312" t="s">
        <v>18</v>
      </c>
    </row>
    <row r="28" spans="1:18" ht="17.25" customHeight="1" x14ac:dyDescent="0.2">
      <c r="D28" s="313" t="s">
        <v>31</v>
      </c>
      <c r="E28" s="253" t="s">
        <v>30</v>
      </c>
      <c r="F28" s="253" t="s">
        <v>29</v>
      </c>
      <c r="G28" s="253" t="s">
        <v>28</v>
      </c>
      <c r="H28" s="253" t="s">
        <v>27</v>
      </c>
      <c r="I28" s="253" t="s">
        <v>26</v>
      </c>
      <c r="J28" s="253" t="s">
        <v>25</v>
      </c>
      <c r="K28" s="253" t="s">
        <v>24</v>
      </c>
      <c r="L28" s="253" t="s">
        <v>23</v>
      </c>
      <c r="M28" s="253" t="s">
        <v>22</v>
      </c>
      <c r="N28" s="253" t="s">
        <v>21</v>
      </c>
      <c r="O28" s="253" t="s">
        <v>20</v>
      </c>
      <c r="P28" s="253" t="s">
        <v>49</v>
      </c>
      <c r="Q28" s="253" t="s">
        <v>19</v>
      </c>
      <c r="R28" s="314" t="s">
        <v>48</v>
      </c>
    </row>
    <row r="29" spans="1:18" ht="17.25" customHeight="1" x14ac:dyDescent="0.2">
      <c r="D29" s="315" t="s">
        <v>47</v>
      </c>
      <c r="E29" s="316" t="s">
        <v>46</v>
      </c>
      <c r="F29" s="317"/>
      <c r="G29" s="318">
        <f>SUM(G10:G17)</f>
        <v>1324.1200000000003</v>
      </c>
      <c r="H29" s="185"/>
      <c r="I29" s="73" t="e">
        <f>R29/P29</f>
        <v>#DIV/0!</v>
      </c>
      <c r="J29" s="106" t="e">
        <f>G29*I29</f>
        <v>#DIV/0!</v>
      </c>
      <c r="K29" s="415" t="s">
        <v>45</v>
      </c>
      <c r="L29" s="416"/>
      <c r="M29" s="416"/>
      <c r="N29" s="417"/>
      <c r="O29" s="105" t="e">
        <f>J29</f>
        <v>#DIV/0!</v>
      </c>
      <c r="P29" s="388"/>
      <c r="Q29" s="73" t="e">
        <f>G29/P29</f>
        <v>#DIV/0!</v>
      </c>
      <c r="R29" s="390"/>
    </row>
    <row r="30" spans="1:18" ht="17.25" customHeight="1" x14ac:dyDescent="0.2">
      <c r="D30" s="319"/>
      <c r="K30" s="418" t="s">
        <v>44</v>
      </c>
      <c r="L30" s="419"/>
      <c r="M30" s="419"/>
      <c r="N30" s="420"/>
      <c r="O30" s="101" t="e">
        <f>O29</f>
        <v>#DIV/0!</v>
      </c>
      <c r="P30" s="320"/>
      <c r="Q30" s="321"/>
      <c r="R30" s="322"/>
    </row>
    <row r="31" spans="1:18" ht="17.25" customHeight="1" x14ac:dyDescent="0.2">
      <c r="D31" s="323"/>
      <c r="K31" s="418" t="s">
        <v>43</v>
      </c>
      <c r="L31" s="419"/>
      <c r="M31" s="419"/>
      <c r="N31" s="420"/>
      <c r="O31" s="101" t="e">
        <f>O30*19%</f>
        <v>#DIV/0!</v>
      </c>
      <c r="P31" s="324"/>
      <c r="Q31" s="325" t="e">
        <f>O30</f>
        <v>#DIV/0!</v>
      </c>
      <c r="R31" s="326" t="s">
        <v>5</v>
      </c>
    </row>
    <row r="32" spans="1:18" ht="17.25" customHeight="1" thickBot="1" x14ac:dyDescent="0.25">
      <c r="D32" s="327"/>
      <c r="E32" s="282"/>
      <c r="F32" s="282"/>
      <c r="G32" s="283"/>
      <c r="H32" s="284"/>
      <c r="I32" s="285"/>
      <c r="J32" s="328"/>
      <c r="K32" s="398" t="s">
        <v>12</v>
      </c>
      <c r="L32" s="399"/>
      <c r="M32" s="399"/>
      <c r="N32" s="400"/>
      <c r="O32" s="93" t="e">
        <f>O30+O31</f>
        <v>#DIV/0!</v>
      </c>
      <c r="P32" s="329" t="s">
        <v>42</v>
      </c>
      <c r="Q32" s="48" t="e">
        <f>O32</f>
        <v>#DIV/0!</v>
      </c>
      <c r="R32" s="330" t="s">
        <v>41</v>
      </c>
    </row>
    <row r="33" spans="4:20" ht="17.25" customHeight="1" thickBot="1" x14ac:dyDescent="0.25">
      <c r="D33" s="289"/>
      <c r="E33" s="274"/>
      <c r="F33" s="274"/>
      <c r="G33" s="275"/>
      <c r="H33" s="270"/>
      <c r="I33" s="276"/>
      <c r="J33" s="290"/>
      <c r="K33" s="240"/>
      <c r="L33" s="240"/>
      <c r="M33" s="240"/>
      <c r="N33" s="271"/>
      <c r="O33" s="291"/>
      <c r="P33" s="292"/>
      <c r="Q33" s="293"/>
      <c r="R33" s="278"/>
    </row>
    <row r="34" spans="4:20" ht="30" customHeight="1" x14ac:dyDescent="0.2">
      <c r="D34" s="331" t="s">
        <v>40</v>
      </c>
      <c r="E34" s="332" t="s">
        <v>39</v>
      </c>
      <c r="F34" s="332" t="s">
        <v>38</v>
      </c>
      <c r="G34" s="332" t="s">
        <v>37</v>
      </c>
      <c r="H34" s="332"/>
      <c r="I34" s="306"/>
      <c r="J34" s="306"/>
      <c r="K34" s="332" t="s">
        <v>36</v>
      </c>
      <c r="L34" s="332"/>
      <c r="M34" s="332"/>
      <c r="N34" s="306" t="s">
        <v>35</v>
      </c>
      <c r="O34" s="306" t="s">
        <v>34</v>
      </c>
      <c r="P34" s="306"/>
      <c r="Q34" s="306" t="s">
        <v>33</v>
      </c>
      <c r="R34" s="308" t="s">
        <v>32</v>
      </c>
    </row>
    <row r="35" spans="4:20" ht="12.75" customHeight="1" x14ac:dyDescent="0.2">
      <c r="D35" s="313" t="s">
        <v>31</v>
      </c>
      <c r="E35" s="253" t="s">
        <v>30</v>
      </c>
      <c r="F35" s="253" t="s">
        <v>29</v>
      </c>
      <c r="G35" s="253" t="s">
        <v>28</v>
      </c>
      <c r="H35" s="253" t="s">
        <v>27</v>
      </c>
      <c r="I35" s="253" t="s">
        <v>26</v>
      </c>
      <c r="J35" s="253" t="s">
        <v>25</v>
      </c>
      <c r="K35" s="253" t="s">
        <v>24</v>
      </c>
      <c r="L35" s="253" t="s">
        <v>23</v>
      </c>
      <c r="M35" s="253" t="s">
        <v>22</v>
      </c>
      <c r="N35" s="253" t="s">
        <v>21</v>
      </c>
      <c r="O35" s="253" t="s">
        <v>20</v>
      </c>
      <c r="P35" s="253"/>
      <c r="Q35" s="253" t="s">
        <v>19</v>
      </c>
      <c r="R35" s="312" t="s">
        <v>18</v>
      </c>
    </row>
    <row r="36" spans="4:20" ht="17.25" customHeight="1" x14ac:dyDescent="0.2">
      <c r="D36" s="333" t="s">
        <v>17</v>
      </c>
      <c r="E36" s="401" t="s">
        <v>16</v>
      </c>
      <c r="F36" s="402"/>
      <c r="G36" s="403"/>
      <c r="H36" s="185"/>
      <c r="I36" s="334"/>
      <c r="J36" s="335"/>
      <c r="K36" s="262">
        <v>5</v>
      </c>
      <c r="L36" s="258">
        <v>20.83</v>
      </c>
      <c r="M36" s="258">
        <v>229.2</v>
      </c>
      <c r="N36" s="73">
        <f>Q36*R36</f>
        <v>0</v>
      </c>
      <c r="O36" s="73">
        <f>N36*L36</f>
        <v>0</v>
      </c>
      <c r="P36" s="262"/>
      <c r="Q36" s="211">
        <v>0.56999999999999995</v>
      </c>
      <c r="R36" s="71"/>
    </row>
    <row r="37" spans="4:20" ht="17.25" customHeight="1" thickBot="1" x14ac:dyDescent="0.25">
      <c r="D37" s="319"/>
      <c r="K37" s="336" t="s">
        <v>15</v>
      </c>
      <c r="L37" s="337"/>
      <c r="M37" s="337"/>
      <c r="N37" s="68">
        <f>SUM(N36)</f>
        <v>0</v>
      </c>
      <c r="O37" s="68">
        <f>SUM(O36)</f>
        <v>0</v>
      </c>
      <c r="P37" s="338"/>
      <c r="Q37" s="271">
        <f>SUM(Q36)</f>
        <v>0.56999999999999995</v>
      </c>
      <c r="R37" s="339"/>
    </row>
    <row r="38" spans="4:20" ht="17.25" customHeight="1" x14ac:dyDescent="0.2">
      <c r="D38" s="323"/>
      <c r="I38" s="276"/>
      <c r="J38" s="290"/>
      <c r="K38" s="340"/>
      <c r="L38" s="240" t="s">
        <v>14</v>
      </c>
      <c r="M38" s="337"/>
      <c r="N38" s="59">
        <f>N37*19%</f>
        <v>0</v>
      </c>
      <c r="O38" s="59">
        <f>O37*19%</f>
        <v>0</v>
      </c>
      <c r="P38" s="278" t="s">
        <v>13</v>
      </c>
      <c r="Q38" s="341">
        <f>O37*P39</f>
        <v>0</v>
      </c>
      <c r="R38" s="342" t="s">
        <v>5</v>
      </c>
    </row>
    <row r="39" spans="4:20" ht="17.25" customHeight="1" thickBot="1" x14ac:dyDescent="0.25">
      <c r="D39" s="343"/>
      <c r="E39" s="344"/>
      <c r="F39" s="344"/>
      <c r="G39" s="344"/>
      <c r="H39" s="344"/>
      <c r="I39" s="285"/>
      <c r="J39" s="328"/>
      <c r="K39" s="345"/>
      <c r="L39" s="296" t="s">
        <v>12</v>
      </c>
      <c r="M39" s="295"/>
      <c r="N39" s="50">
        <f>N37+N38</f>
        <v>0</v>
      </c>
      <c r="O39" s="50">
        <f>O37+O38</f>
        <v>0</v>
      </c>
      <c r="P39" s="287">
        <f>P23</f>
        <v>11</v>
      </c>
      <c r="Q39" s="48">
        <f>O39*P39</f>
        <v>0</v>
      </c>
      <c r="R39" s="330" t="s">
        <v>9</v>
      </c>
    </row>
    <row r="40" spans="4:20" ht="17.25" customHeight="1" x14ac:dyDescent="0.25">
      <c r="D40" s="346"/>
      <c r="F40" s="215"/>
      <c r="G40" s="347"/>
      <c r="H40" s="348"/>
      <c r="I40" s="349"/>
      <c r="J40" s="350"/>
      <c r="K40" s="351"/>
      <c r="M40" s="352"/>
      <c r="N40" s="352"/>
      <c r="O40" s="353"/>
      <c r="P40" s="278"/>
      <c r="Q40" s="291"/>
      <c r="R40" s="278"/>
    </row>
    <row r="41" spans="4:20" ht="21" customHeight="1" x14ac:dyDescent="0.25">
      <c r="D41" s="346" t="s">
        <v>11</v>
      </c>
      <c r="F41" s="215"/>
      <c r="G41" s="347"/>
      <c r="H41" s="348"/>
      <c r="I41" s="349"/>
      <c r="J41" s="350"/>
      <c r="K41" s="351"/>
      <c r="M41" s="354"/>
      <c r="N41" s="354"/>
      <c r="O41" s="353"/>
      <c r="P41" s="278" t="s">
        <v>10</v>
      </c>
      <c r="Q41" s="36" t="e">
        <f>Q23+Q32+Q39</f>
        <v>#DIV/0!</v>
      </c>
      <c r="R41" s="278" t="s">
        <v>9</v>
      </c>
    </row>
    <row r="42" spans="4:20" ht="21" customHeight="1" x14ac:dyDescent="0.25">
      <c r="D42" s="355" t="s">
        <v>8</v>
      </c>
      <c r="F42" s="215"/>
      <c r="G42" s="347"/>
      <c r="H42" s="348"/>
      <c r="I42" s="349"/>
      <c r="J42" s="350"/>
      <c r="K42" s="351"/>
      <c r="M42" s="354"/>
      <c r="N42" s="354"/>
      <c r="O42" s="353"/>
      <c r="P42" s="356" t="s">
        <v>7</v>
      </c>
      <c r="Q42" s="36" t="e">
        <f>Q41*4</f>
        <v>#DIV/0!</v>
      </c>
      <c r="R42" s="357" t="s">
        <v>6</v>
      </c>
    </row>
    <row r="43" spans="4:20" ht="17.25" customHeight="1" x14ac:dyDescent="0.25">
      <c r="D43" s="358"/>
      <c r="E43" s="359"/>
      <c r="F43" s="359"/>
      <c r="G43" s="360"/>
      <c r="H43" s="361"/>
      <c r="I43" s="361"/>
      <c r="J43" s="362"/>
      <c r="K43" s="363"/>
      <c r="L43" s="364"/>
      <c r="M43" s="365"/>
      <c r="N43" s="365"/>
      <c r="O43" s="353"/>
      <c r="P43" s="239"/>
      <c r="Q43" s="32" t="e">
        <f>Q41/119*100</f>
        <v>#DIV/0!</v>
      </c>
      <c r="R43" s="338" t="s">
        <v>5</v>
      </c>
    </row>
    <row r="44" spans="4:20" ht="17.25" customHeight="1" x14ac:dyDescent="0.25">
      <c r="D44" s="366"/>
      <c r="E44" s="359"/>
      <c r="F44" s="359"/>
      <c r="G44" s="360"/>
      <c r="H44" s="361"/>
      <c r="I44" s="361"/>
      <c r="J44" s="362"/>
      <c r="K44" s="363"/>
      <c r="L44" s="364"/>
      <c r="M44" s="365"/>
      <c r="N44" s="365"/>
      <c r="O44" s="353"/>
      <c r="P44" s="239"/>
      <c r="Q44" s="32" t="e">
        <f>Q43*4</f>
        <v>#DIV/0!</v>
      </c>
      <c r="R44" s="338" t="s">
        <v>5</v>
      </c>
    </row>
    <row r="45" spans="4:20" ht="51" customHeight="1" x14ac:dyDescent="0.2">
      <c r="D45" s="404" t="s">
        <v>142</v>
      </c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</row>
    <row r="46" spans="4:20" ht="14.25" x14ac:dyDescent="0.2"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8"/>
      <c r="R46" s="368"/>
      <c r="S46" s="368"/>
      <c r="T46" s="368"/>
    </row>
    <row r="47" spans="4:20" ht="17.25" hidden="1" customHeight="1" x14ac:dyDescent="0.25">
      <c r="D47" s="225" t="s">
        <v>4</v>
      </c>
      <c r="E47" s="369"/>
      <c r="F47" s="369"/>
      <c r="G47" s="370"/>
      <c r="H47" s="324"/>
      <c r="I47" s="324"/>
      <c r="J47" s="362"/>
      <c r="K47" s="351"/>
      <c r="M47" s="354"/>
      <c r="N47" s="354"/>
      <c r="O47" s="353"/>
      <c r="P47" s="239"/>
      <c r="Q47" s="238"/>
      <c r="R47" s="278"/>
    </row>
    <row r="48" spans="4:20" ht="17.25" hidden="1" customHeight="1" x14ac:dyDescent="0.25">
      <c r="D48" s="225" t="s">
        <v>3</v>
      </c>
      <c r="E48" s="369"/>
      <c r="F48" s="369"/>
      <c r="G48" s="370"/>
      <c r="H48" s="324"/>
      <c r="I48" s="324"/>
      <c r="J48" s="362"/>
      <c r="K48" s="351"/>
      <c r="M48" s="354"/>
      <c r="N48" s="354"/>
      <c r="O48" s="353"/>
      <c r="P48" s="239"/>
      <c r="Q48" s="238"/>
      <c r="R48" s="278"/>
    </row>
    <row r="49" spans="4:18" ht="10.5" hidden="1" customHeight="1" x14ac:dyDescent="0.25">
      <c r="D49" s="371"/>
      <c r="E49" s="369"/>
      <c r="F49" s="369"/>
      <c r="G49" s="370"/>
      <c r="H49" s="324"/>
      <c r="I49" s="324"/>
      <c r="J49" s="362"/>
      <c r="K49" s="351"/>
      <c r="M49" s="354"/>
      <c r="N49" s="354"/>
      <c r="O49" s="353"/>
      <c r="P49" s="239"/>
      <c r="Q49" s="238"/>
      <c r="R49" s="278"/>
    </row>
    <row r="50" spans="4:18" ht="10.5" hidden="1" customHeight="1" x14ac:dyDescent="0.25">
      <c r="D50" s="371"/>
      <c r="E50" s="369"/>
      <c r="F50" s="369"/>
      <c r="G50" s="370"/>
      <c r="H50" s="324"/>
      <c r="I50" s="324"/>
      <c r="J50" s="362"/>
      <c r="K50" s="351"/>
      <c r="M50" s="354"/>
      <c r="N50" s="354"/>
      <c r="O50" s="353"/>
      <c r="P50" s="239"/>
      <c r="Q50" s="238"/>
      <c r="R50" s="278"/>
    </row>
    <row r="51" spans="4:18" ht="10.5" hidden="1" customHeight="1" x14ac:dyDescent="0.25">
      <c r="D51" s="371"/>
      <c r="E51" s="369"/>
      <c r="F51" s="369"/>
      <c r="G51" s="370"/>
      <c r="H51" s="324"/>
      <c r="I51" s="324"/>
      <c r="J51" s="362"/>
      <c r="K51" s="351"/>
      <c r="M51" s="354"/>
      <c r="N51" s="354"/>
      <c r="O51" s="353"/>
      <c r="P51" s="239"/>
      <c r="Q51" s="238"/>
      <c r="R51" s="278"/>
    </row>
    <row r="52" spans="4:18" ht="20.25" hidden="1" customHeight="1" x14ac:dyDescent="0.25">
      <c r="D52" s="372" t="s">
        <v>2</v>
      </c>
      <c r="E52" s="344"/>
      <c r="F52" s="344"/>
      <c r="G52" s="373"/>
      <c r="H52" s="374"/>
      <c r="I52" s="375" t="s">
        <v>1</v>
      </c>
      <c r="J52" s="376"/>
      <c r="K52" s="344"/>
      <c r="L52" s="377" t="s">
        <v>0</v>
      </c>
      <c r="M52" s="378"/>
      <c r="N52" s="378"/>
      <c r="O52" s="379"/>
      <c r="P52" s="373"/>
      <c r="Q52" s="373"/>
      <c r="R52" s="373"/>
    </row>
    <row r="53" spans="4:18" hidden="1" x14ac:dyDescent="0.2">
      <c r="D53" s="380"/>
      <c r="G53" s="381"/>
      <c r="H53" s="381"/>
      <c r="I53" s="382"/>
      <c r="J53" s="383"/>
      <c r="K53" s="384"/>
      <c r="L53" s="384"/>
      <c r="M53" s="384"/>
      <c r="N53" s="384"/>
      <c r="O53" s="385"/>
      <c r="P53" s="381"/>
      <c r="Q53" s="381"/>
      <c r="R53" s="381"/>
    </row>
    <row r="54" spans="4:18" hidden="1" x14ac:dyDescent="0.2"/>
  </sheetData>
  <sheetProtection algorithmName="SHA-512" hashValue="+2jmkVIlDdHco717D5yy4ZfnmCWBlp/VK5dIAY0SJe7lshOTyallIgofOYyBpYXW3ubLW29bYv01RqJfzqTreg==" saltValue="MWn3F+x15IwLMVgXTu5l8w==" spinCount="100000" sheet="1" objects="1" scenarios="1"/>
  <mergeCells count="15">
    <mergeCell ref="R10:R20"/>
    <mergeCell ref="K32:N32"/>
    <mergeCell ref="E36:G36"/>
    <mergeCell ref="D45:R45"/>
    <mergeCell ref="K21:M21"/>
    <mergeCell ref="K22:M22"/>
    <mergeCell ref="K23:M23"/>
    <mergeCell ref="K29:N29"/>
    <mergeCell ref="K30:N30"/>
    <mergeCell ref="K31:N31"/>
    <mergeCell ref="E4:H4"/>
    <mergeCell ref="K4:P4"/>
    <mergeCell ref="E5:H5"/>
    <mergeCell ref="K5:P5"/>
    <mergeCell ref="E6:H6"/>
  </mergeCells>
  <pageMargins left="0.7" right="0.7" top="0.78740157499999996" bottom="0.78740157499999996" header="0.3" footer="0.3"/>
  <pageSetup paperSize="9" scale="84" orientation="landscape" verticalDpi="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3191-AF35-4616-BD51-8AB205EEA690}">
  <dimension ref="A1:T52"/>
  <sheetViews>
    <sheetView topLeftCell="D12" workbookViewId="0">
      <selection activeCell="Q16" sqref="Q16"/>
    </sheetView>
  </sheetViews>
  <sheetFormatPr baseColWidth="10" defaultColWidth="11" defaultRowHeight="12.75" x14ac:dyDescent="0.2"/>
  <cols>
    <col min="1" max="3" width="10" style="212" hidden="1" customWidth="1"/>
    <col min="4" max="4" width="6.375" style="212" customWidth="1"/>
    <col min="5" max="5" width="17.75" style="212" customWidth="1"/>
    <col min="6" max="6" width="4.625" style="212" bestFit="1" customWidth="1"/>
    <col min="7" max="7" width="7.25" style="212" customWidth="1"/>
    <col min="8" max="8" width="8.625" style="212" customWidth="1"/>
    <col min="9" max="10" width="9.25" style="212" customWidth="1"/>
    <col min="11" max="13" width="6.375" style="212" customWidth="1"/>
    <col min="14" max="16" width="9.25" style="212" customWidth="1"/>
    <col min="17" max="18" width="11.125" style="212" customWidth="1"/>
    <col min="19" max="16384" width="11" style="212"/>
  </cols>
  <sheetData>
    <row r="1" spans="1:18" ht="25.5" customHeight="1" x14ac:dyDescent="0.2">
      <c r="D1" s="213" t="s">
        <v>116</v>
      </c>
      <c r="E1" s="214"/>
      <c r="F1" s="215"/>
      <c r="I1" s="216"/>
      <c r="J1" s="217" t="s">
        <v>115</v>
      </c>
      <c r="K1" s="218"/>
      <c r="L1" s="218"/>
      <c r="M1" s="218"/>
      <c r="N1" s="218"/>
      <c r="O1" s="219"/>
      <c r="Q1" s="220" t="s">
        <v>114</v>
      </c>
      <c r="R1" s="221">
        <v>46235</v>
      </c>
    </row>
    <row r="2" spans="1:18" s="222" customFormat="1" ht="21" customHeight="1" x14ac:dyDescent="0.2">
      <c r="D2" s="223" t="s">
        <v>113</v>
      </c>
      <c r="E2" s="224"/>
      <c r="F2" s="225"/>
      <c r="H2" s="226"/>
      <c r="I2" s="227"/>
      <c r="J2" s="228"/>
      <c r="K2" s="229" t="s">
        <v>112</v>
      </c>
      <c r="L2" s="230"/>
      <c r="M2" s="230"/>
      <c r="N2" s="230"/>
      <c r="O2" s="231"/>
      <c r="Q2" s="220" t="s">
        <v>111</v>
      </c>
      <c r="R2" s="221">
        <v>46235</v>
      </c>
    </row>
    <row r="3" spans="1:18" s="222" customFormat="1" ht="21" customHeight="1" x14ac:dyDescent="0.2">
      <c r="D3" s="223"/>
      <c r="E3" s="224"/>
      <c r="F3" s="225"/>
      <c r="H3" s="226"/>
      <c r="I3" s="227"/>
      <c r="J3" s="228"/>
      <c r="K3" s="224" t="s">
        <v>143</v>
      </c>
      <c r="L3" s="230"/>
      <c r="M3" s="230"/>
      <c r="N3" s="230"/>
      <c r="O3" s="231"/>
      <c r="Q3" s="220"/>
      <c r="R3" s="221"/>
    </row>
    <row r="4" spans="1:18" s="222" customFormat="1" ht="17.25" customHeight="1" x14ac:dyDescent="0.2">
      <c r="D4" s="232" t="s">
        <v>110</v>
      </c>
      <c r="E4" s="391" t="s">
        <v>120</v>
      </c>
      <c r="F4" s="391"/>
      <c r="G4" s="391"/>
      <c r="H4" s="391"/>
      <c r="I4" s="233" t="s">
        <v>108</v>
      </c>
      <c r="J4" s="212"/>
      <c r="K4" s="391" t="s">
        <v>119</v>
      </c>
      <c r="L4" s="391"/>
      <c r="M4" s="391"/>
      <c r="N4" s="391"/>
      <c r="O4" s="391"/>
      <c r="P4" s="391"/>
      <c r="Q4" s="220" t="s">
        <v>106</v>
      </c>
      <c r="R4" s="234">
        <v>9650</v>
      </c>
    </row>
    <row r="5" spans="1:18" s="222" customFormat="1" ht="17.25" customHeight="1" x14ac:dyDescent="0.2">
      <c r="D5" s="232" t="s">
        <v>105</v>
      </c>
      <c r="E5" s="392"/>
      <c r="F5" s="392"/>
      <c r="G5" s="392"/>
      <c r="H5" s="392"/>
      <c r="I5" s="224" t="s">
        <v>104</v>
      </c>
      <c r="J5" s="212"/>
      <c r="K5" s="393"/>
      <c r="L5" s="393"/>
      <c r="M5" s="393"/>
      <c r="N5" s="393"/>
      <c r="O5" s="393"/>
      <c r="P5" s="393"/>
      <c r="Q5" s="220" t="s">
        <v>99</v>
      </c>
      <c r="R5" s="387"/>
    </row>
    <row r="6" spans="1:18" s="235" customFormat="1" ht="17.25" customHeight="1" x14ac:dyDescent="0.25">
      <c r="D6" s="224" t="s">
        <v>103</v>
      </c>
      <c r="E6" s="394" t="s">
        <v>102</v>
      </c>
      <c r="F6" s="394"/>
      <c r="G6" s="394"/>
      <c r="H6" s="394"/>
      <c r="I6" s="236" t="s">
        <v>101</v>
      </c>
      <c r="J6" s="212"/>
      <c r="K6" s="224" t="s">
        <v>100</v>
      </c>
      <c r="L6" s="212"/>
      <c r="M6" s="237"/>
      <c r="N6" s="237"/>
      <c r="O6" s="238"/>
      <c r="P6" s="239"/>
      <c r="Q6" s="220" t="s">
        <v>99</v>
      </c>
      <c r="R6" s="240" t="s">
        <v>131</v>
      </c>
    </row>
    <row r="7" spans="1:18" s="246" customFormat="1" ht="37.5" x14ac:dyDescent="0.2">
      <c r="A7" s="241" t="s">
        <v>98</v>
      </c>
      <c r="B7" s="241" t="s">
        <v>97</v>
      </c>
      <c r="C7" s="241" t="s">
        <v>96</v>
      </c>
      <c r="D7" s="241" t="s">
        <v>40</v>
      </c>
      <c r="E7" s="241" t="s">
        <v>39</v>
      </c>
      <c r="F7" s="241" t="s">
        <v>38</v>
      </c>
      <c r="G7" s="241" t="s">
        <v>37</v>
      </c>
      <c r="H7" s="241" t="s">
        <v>95</v>
      </c>
      <c r="I7" s="242" t="s">
        <v>59</v>
      </c>
      <c r="J7" s="242" t="s">
        <v>94</v>
      </c>
      <c r="K7" s="243" t="s">
        <v>36</v>
      </c>
      <c r="L7" s="243"/>
      <c r="M7" s="243"/>
      <c r="N7" s="244" t="s">
        <v>93</v>
      </c>
      <c r="O7" s="242" t="s">
        <v>92</v>
      </c>
      <c r="P7" s="242" t="s">
        <v>55</v>
      </c>
      <c r="Q7" s="242" t="s">
        <v>91</v>
      </c>
      <c r="R7" s="245" t="s">
        <v>53</v>
      </c>
    </row>
    <row r="8" spans="1:18" x14ac:dyDescent="0.2">
      <c r="A8" s="247"/>
      <c r="B8" s="247"/>
      <c r="C8" s="247"/>
      <c r="D8" s="248" t="s">
        <v>42</v>
      </c>
      <c r="E8" s="249"/>
      <c r="F8" s="249" t="s">
        <v>42</v>
      </c>
      <c r="G8" s="249" t="s">
        <v>42</v>
      </c>
      <c r="H8" s="250" t="str">
        <f>"4 x 10 / "&amp;ROUND($L$10,2)</f>
        <v>4 x 10 / 20,83</v>
      </c>
      <c r="I8" s="251" t="s">
        <v>52</v>
      </c>
      <c r="J8" s="251" t="s">
        <v>51</v>
      </c>
      <c r="K8" s="241" t="s">
        <v>90</v>
      </c>
      <c r="L8" s="241" t="s">
        <v>89</v>
      </c>
      <c r="M8" s="241" t="s">
        <v>88</v>
      </c>
      <c r="N8" s="250" t="str">
        <f>"8 x 10 / "&amp;ROUND($L$10,2)</f>
        <v>8 x 10 / 20,83</v>
      </c>
      <c r="O8" s="251" t="s">
        <v>87</v>
      </c>
      <c r="P8" s="251" t="s">
        <v>18</v>
      </c>
      <c r="Q8" s="250" t="str">
        <f>"(4/14) x (10/"&amp;ROUND($L$10,2)&amp;")"</f>
        <v>(4/14) x (10/20,83)</v>
      </c>
      <c r="R8" s="251" t="s">
        <v>18</v>
      </c>
    </row>
    <row r="9" spans="1:18" s="215" customFormat="1" ht="12.75" customHeight="1" x14ac:dyDescent="0.2">
      <c r="A9" s="252"/>
      <c r="B9" s="252"/>
      <c r="C9" s="252"/>
      <c r="D9" s="253" t="s">
        <v>31</v>
      </c>
      <c r="E9" s="253" t="s">
        <v>30</v>
      </c>
      <c r="F9" s="253" t="s">
        <v>29</v>
      </c>
      <c r="G9" s="253" t="s">
        <v>28</v>
      </c>
      <c r="H9" s="253" t="s">
        <v>27</v>
      </c>
      <c r="I9" s="253" t="s">
        <v>26</v>
      </c>
      <c r="J9" s="253" t="s">
        <v>25</v>
      </c>
      <c r="K9" s="253" t="s">
        <v>24</v>
      </c>
      <c r="L9" s="253" t="s">
        <v>23</v>
      </c>
      <c r="M9" s="253" t="s">
        <v>22</v>
      </c>
      <c r="N9" s="253" t="s">
        <v>21</v>
      </c>
      <c r="O9" s="253" t="s">
        <v>20</v>
      </c>
      <c r="P9" s="253" t="s">
        <v>49</v>
      </c>
      <c r="Q9" s="253" t="s">
        <v>19</v>
      </c>
      <c r="R9" s="253" t="s">
        <v>48</v>
      </c>
    </row>
    <row r="10" spans="1:18" ht="17.25" customHeight="1" x14ac:dyDescent="0.2">
      <c r="A10" s="247"/>
      <c r="B10" s="247"/>
      <c r="C10" s="247"/>
      <c r="D10" s="254" t="s">
        <v>31</v>
      </c>
      <c r="E10" s="255" t="s">
        <v>86</v>
      </c>
      <c r="F10" s="256" t="s">
        <v>74</v>
      </c>
      <c r="G10" s="257">
        <v>73.64</v>
      </c>
      <c r="H10" s="74">
        <f>G10*L10/$L$10</f>
        <v>73.64</v>
      </c>
      <c r="I10" s="73" t="e">
        <f>$R$10/P10</f>
        <v>#DIV/0!</v>
      </c>
      <c r="J10" s="150" t="e">
        <f>G10*I10</f>
        <v>#DIV/0!</v>
      </c>
      <c r="K10" s="258">
        <v>5</v>
      </c>
      <c r="L10" s="258">
        <v>20.83</v>
      </c>
      <c r="M10" s="258">
        <v>229.2</v>
      </c>
      <c r="N10" s="73" t="e">
        <f>J10*L10/$L$10</f>
        <v>#DIV/0!</v>
      </c>
      <c r="O10" s="105" t="e">
        <f>J10*L10</f>
        <v>#DIV/0!</v>
      </c>
      <c r="P10" s="388"/>
      <c r="Q10" s="73" t="e">
        <f>G10/P10*L10/$L$10</f>
        <v>#DIV/0!</v>
      </c>
      <c r="R10" s="395"/>
    </row>
    <row r="11" spans="1:18" ht="17.25" customHeight="1" x14ac:dyDescent="0.2">
      <c r="A11" s="247"/>
      <c r="B11" s="247"/>
      <c r="C11" s="247"/>
      <c r="D11" s="259" t="s">
        <v>85</v>
      </c>
      <c r="E11" s="260" t="s">
        <v>84</v>
      </c>
      <c r="F11" s="256" t="s">
        <v>67</v>
      </c>
      <c r="G11" s="261">
        <v>252.9</v>
      </c>
      <c r="H11" s="74">
        <f t="shared" ref="H11:H19" si="0">G11*L11/$L$10</f>
        <v>252.89999999999998</v>
      </c>
      <c r="I11" s="73" t="e">
        <f t="shared" ref="I11:I19" si="1">$R$10/P11</f>
        <v>#DIV/0!</v>
      </c>
      <c r="J11" s="150" t="e">
        <f t="shared" ref="J11:J19" si="2">G11*I11</f>
        <v>#DIV/0!</v>
      </c>
      <c r="K11" s="258">
        <v>5</v>
      </c>
      <c r="L11" s="258">
        <v>20.83</v>
      </c>
      <c r="M11" s="258">
        <v>229.2</v>
      </c>
      <c r="N11" s="73" t="e">
        <f t="shared" ref="N11:N19" si="3">J11*L11/$L$10</f>
        <v>#DIV/0!</v>
      </c>
      <c r="O11" s="105" t="e">
        <f t="shared" ref="O11:O19" si="4">J11*L11</f>
        <v>#DIV/0!</v>
      </c>
      <c r="P11" s="389"/>
      <c r="Q11" s="73" t="e">
        <f t="shared" ref="Q11:Q19" si="5">G11/P11*L11/$L$10</f>
        <v>#DIV/0!</v>
      </c>
      <c r="R11" s="396"/>
    </row>
    <row r="12" spans="1:18" ht="17.25" customHeight="1" x14ac:dyDescent="0.2">
      <c r="A12" s="247"/>
      <c r="B12" s="247"/>
      <c r="C12" s="247"/>
      <c r="D12" s="259" t="s">
        <v>83</v>
      </c>
      <c r="E12" s="255" t="s">
        <v>118</v>
      </c>
      <c r="F12" s="256" t="s">
        <v>67</v>
      </c>
      <c r="G12" s="261">
        <v>2.79</v>
      </c>
      <c r="H12" s="74">
        <f t="shared" si="0"/>
        <v>2.79</v>
      </c>
      <c r="I12" s="73" t="e">
        <f t="shared" si="1"/>
        <v>#DIV/0!</v>
      </c>
      <c r="J12" s="150" t="e">
        <f t="shared" si="2"/>
        <v>#DIV/0!</v>
      </c>
      <c r="K12" s="258">
        <v>5</v>
      </c>
      <c r="L12" s="258">
        <v>20.83</v>
      </c>
      <c r="M12" s="258">
        <v>229.2</v>
      </c>
      <c r="N12" s="73" t="e">
        <f t="shared" si="3"/>
        <v>#DIV/0!</v>
      </c>
      <c r="O12" s="105" t="e">
        <f t="shared" si="4"/>
        <v>#DIV/0!</v>
      </c>
      <c r="P12" s="389"/>
      <c r="Q12" s="73" t="e">
        <f t="shared" si="5"/>
        <v>#DIV/0!</v>
      </c>
      <c r="R12" s="396"/>
    </row>
    <row r="13" spans="1:18" ht="17.25" customHeight="1" x14ac:dyDescent="0.2">
      <c r="A13" s="247"/>
      <c r="B13" s="247"/>
      <c r="C13" s="247"/>
      <c r="D13" s="259" t="s">
        <v>81</v>
      </c>
      <c r="E13" s="255" t="s">
        <v>117</v>
      </c>
      <c r="F13" s="256" t="s">
        <v>74</v>
      </c>
      <c r="G13" s="261">
        <v>9.25</v>
      </c>
      <c r="H13" s="74">
        <f t="shared" si="0"/>
        <v>9.25</v>
      </c>
      <c r="I13" s="73" t="e">
        <f t="shared" si="1"/>
        <v>#DIV/0!</v>
      </c>
      <c r="J13" s="150" t="e">
        <f t="shared" si="2"/>
        <v>#DIV/0!</v>
      </c>
      <c r="K13" s="258">
        <v>5</v>
      </c>
      <c r="L13" s="258">
        <v>20.83</v>
      </c>
      <c r="M13" s="258">
        <v>229.2</v>
      </c>
      <c r="N13" s="73" t="e">
        <f t="shared" si="3"/>
        <v>#DIV/0!</v>
      </c>
      <c r="O13" s="105" t="e">
        <f t="shared" si="4"/>
        <v>#DIV/0!</v>
      </c>
      <c r="P13" s="389"/>
      <c r="Q13" s="73" t="e">
        <f t="shared" si="5"/>
        <v>#DIV/0!</v>
      </c>
      <c r="R13" s="396"/>
    </row>
    <row r="14" spans="1:18" ht="17.25" customHeight="1" x14ac:dyDescent="0.2">
      <c r="A14" s="247"/>
      <c r="B14" s="247"/>
      <c r="C14" s="247"/>
      <c r="D14" s="259" t="s">
        <v>79</v>
      </c>
      <c r="E14" s="255" t="s">
        <v>80</v>
      </c>
      <c r="F14" s="256" t="s">
        <v>77</v>
      </c>
      <c r="G14" s="261">
        <v>26.87</v>
      </c>
      <c r="H14" s="74">
        <f t="shared" si="0"/>
        <v>26.87</v>
      </c>
      <c r="I14" s="73" t="e">
        <f t="shared" si="1"/>
        <v>#DIV/0!</v>
      </c>
      <c r="J14" s="150" t="e">
        <f t="shared" si="2"/>
        <v>#DIV/0!</v>
      </c>
      <c r="K14" s="258">
        <v>5</v>
      </c>
      <c r="L14" s="258">
        <v>20.83</v>
      </c>
      <c r="M14" s="258">
        <v>229.2</v>
      </c>
      <c r="N14" s="73" t="e">
        <f t="shared" si="3"/>
        <v>#DIV/0!</v>
      </c>
      <c r="O14" s="105" t="e">
        <f t="shared" si="4"/>
        <v>#DIV/0!</v>
      </c>
      <c r="P14" s="389"/>
      <c r="Q14" s="73" t="e">
        <f t="shared" si="5"/>
        <v>#DIV/0!</v>
      </c>
      <c r="R14" s="396"/>
    </row>
    <row r="15" spans="1:18" ht="17.25" customHeight="1" x14ac:dyDescent="0.2">
      <c r="A15" s="247"/>
      <c r="B15" s="247"/>
      <c r="C15" s="247"/>
      <c r="D15" s="259" t="s">
        <v>76</v>
      </c>
      <c r="E15" s="255" t="s">
        <v>117</v>
      </c>
      <c r="F15" s="256" t="s">
        <v>74</v>
      </c>
      <c r="G15" s="261">
        <v>5.4</v>
      </c>
      <c r="H15" s="74">
        <f t="shared" si="0"/>
        <v>1.1225156024963996</v>
      </c>
      <c r="I15" s="73" t="e">
        <f t="shared" si="1"/>
        <v>#DIV/0!</v>
      </c>
      <c r="J15" s="150" t="e">
        <f t="shared" si="2"/>
        <v>#DIV/0!</v>
      </c>
      <c r="K15" s="258">
        <v>1</v>
      </c>
      <c r="L15" s="256">
        <v>4.33</v>
      </c>
      <c r="M15" s="258">
        <v>47.7</v>
      </c>
      <c r="N15" s="73" t="e">
        <f t="shared" si="3"/>
        <v>#DIV/0!</v>
      </c>
      <c r="O15" s="105" t="e">
        <f t="shared" si="4"/>
        <v>#DIV/0!</v>
      </c>
      <c r="P15" s="389"/>
      <c r="Q15" s="73" t="e">
        <f t="shared" si="5"/>
        <v>#DIV/0!</v>
      </c>
      <c r="R15" s="396"/>
    </row>
    <row r="16" spans="1:18" ht="17.25" customHeight="1" x14ac:dyDescent="0.2">
      <c r="A16" s="247"/>
      <c r="B16" s="247"/>
      <c r="C16" s="247"/>
      <c r="D16" s="259" t="s">
        <v>73</v>
      </c>
      <c r="E16" s="255" t="s">
        <v>72</v>
      </c>
      <c r="F16" s="256" t="s">
        <v>67</v>
      </c>
      <c r="G16" s="261">
        <v>21.4</v>
      </c>
      <c r="H16" s="74">
        <f t="shared" si="0"/>
        <v>4.4484877580412867</v>
      </c>
      <c r="I16" s="73" t="e">
        <f t="shared" si="1"/>
        <v>#DIV/0!</v>
      </c>
      <c r="J16" s="150" t="e">
        <f t="shared" si="2"/>
        <v>#DIV/0!</v>
      </c>
      <c r="K16" s="262">
        <v>1</v>
      </c>
      <c r="L16" s="256">
        <v>4.33</v>
      </c>
      <c r="M16" s="258">
        <v>47.7</v>
      </c>
      <c r="N16" s="73" t="e">
        <f t="shared" si="3"/>
        <v>#DIV/0!</v>
      </c>
      <c r="O16" s="105" t="e">
        <f t="shared" si="4"/>
        <v>#DIV/0!</v>
      </c>
      <c r="P16" s="389"/>
      <c r="Q16" s="73" t="e">
        <f t="shared" si="5"/>
        <v>#DIV/0!</v>
      </c>
      <c r="R16" s="396"/>
    </row>
    <row r="17" spans="1:18" ht="17.25" customHeight="1" x14ac:dyDescent="0.2">
      <c r="A17" s="247"/>
      <c r="B17" s="247"/>
      <c r="C17" s="247"/>
      <c r="D17" s="259" t="s">
        <v>69</v>
      </c>
      <c r="E17" s="255" t="s">
        <v>68</v>
      </c>
      <c r="F17" s="256" t="s">
        <v>67</v>
      </c>
      <c r="G17" s="261">
        <v>65.23</v>
      </c>
      <c r="H17" s="74">
        <f t="shared" si="0"/>
        <v>3.1315410465674511</v>
      </c>
      <c r="I17" s="73" t="e">
        <f t="shared" si="1"/>
        <v>#DIV/0!</v>
      </c>
      <c r="J17" s="150" t="e">
        <f t="shared" si="2"/>
        <v>#DIV/0!</v>
      </c>
      <c r="K17" s="262">
        <v>0.23</v>
      </c>
      <c r="L17" s="262">
        <v>1</v>
      </c>
      <c r="M17" s="258">
        <v>11</v>
      </c>
      <c r="N17" s="73" t="e">
        <f t="shared" si="3"/>
        <v>#DIV/0!</v>
      </c>
      <c r="O17" s="105" t="e">
        <f t="shared" si="4"/>
        <v>#DIV/0!</v>
      </c>
      <c r="P17" s="389"/>
      <c r="Q17" s="73" t="e">
        <f t="shared" si="5"/>
        <v>#DIV/0!</v>
      </c>
      <c r="R17" s="396"/>
    </row>
    <row r="18" spans="1:18" ht="30.6" customHeight="1" x14ac:dyDescent="0.2">
      <c r="A18" s="247"/>
      <c r="B18" s="247"/>
      <c r="C18" s="247"/>
      <c r="D18" s="148" t="s">
        <v>66</v>
      </c>
      <c r="E18" s="147" t="s">
        <v>65</v>
      </c>
      <c r="F18" s="263" t="s">
        <v>63</v>
      </c>
      <c r="G18" s="261">
        <v>4.88</v>
      </c>
      <c r="H18" s="146">
        <f t="shared" si="0"/>
        <v>1.0144215074411909</v>
      </c>
      <c r="I18" s="143" t="e">
        <f t="shared" si="1"/>
        <v>#DIV/0!</v>
      </c>
      <c r="J18" s="145" t="e">
        <f t="shared" si="2"/>
        <v>#DIV/0!</v>
      </c>
      <c r="K18" s="262">
        <v>1</v>
      </c>
      <c r="L18" s="262">
        <v>4.33</v>
      </c>
      <c r="M18" s="258">
        <v>47.7</v>
      </c>
      <c r="N18" s="143" t="e">
        <f t="shared" si="3"/>
        <v>#DIV/0!</v>
      </c>
      <c r="O18" s="144" t="e">
        <f t="shared" si="4"/>
        <v>#DIV/0!</v>
      </c>
      <c r="P18" s="389"/>
      <c r="Q18" s="143" t="e">
        <f t="shared" si="5"/>
        <v>#DIV/0!</v>
      </c>
      <c r="R18" s="396"/>
    </row>
    <row r="19" spans="1:18" ht="29.45" customHeight="1" x14ac:dyDescent="0.2">
      <c r="A19" s="247"/>
      <c r="B19" s="247"/>
      <c r="C19" s="247"/>
      <c r="D19" s="148" t="s">
        <v>64</v>
      </c>
      <c r="E19" s="187" t="s">
        <v>130</v>
      </c>
      <c r="F19" s="263" t="s">
        <v>63</v>
      </c>
      <c r="G19" s="261">
        <v>15.12</v>
      </c>
      <c r="H19" s="146">
        <f t="shared" si="0"/>
        <v>3.1430436869899188</v>
      </c>
      <c r="I19" s="143" t="e">
        <f t="shared" si="1"/>
        <v>#DIV/0!</v>
      </c>
      <c r="J19" s="145" t="e">
        <f t="shared" si="2"/>
        <v>#DIV/0!</v>
      </c>
      <c r="K19" s="262">
        <v>1</v>
      </c>
      <c r="L19" s="262">
        <v>4.33</v>
      </c>
      <c r="M19" s="258">
        <v>47.7</v>
      </c>
      <c r="N19" s="143" t="e">
        <f t="shared" si="3"/>
        <v>#DIV/0!</v>
      </c>
      <c r="O19" s="144" t="e">
        <f t="shared" si="4"/>
        <v>#DIV/0!</v>
      </c>
      <c r="P19" s="389"/>
      <c r="Q19" s="143" t="e">
        <f t="shared" si="5"/>
        <v>#DIV/0!</v>
      </c>
      <c r="R19" s="397"/>
    </row>
    <row r="20" spans="1:18" ht="17.25" customHeight="1" thickBot="1" x14ac:dyDescent="0.25">
      <c r="D20" s="264"/>
      <c r="E20" s="265" t="s">
        <v>62</v>
      </c>
      <c r="F20" s="266"/>
      <c r="G20" s="267">
        <f>SUM(G10:G19)</f>
        <v>477.48</v>
      </c>
      <c r="H20" s="268">
        <f>SUM(H10:H19)</f>
        <v>378.31000960153619</v>
      </c>
      <c r="I20" s="266"/>
      <c r="J20" s="269"/>
      <c r="K20" s="406" t="s">
        <v>15</v>
      </c>
      <c r="L20" s="407"/>
      <c r="M20" s="408"/>
      <c r="N20" s="59" t="e">
        <f>SUM(N10:N19)</f>
        <v>#DIV/0!</v>
      </c>
      <c r="O20" s="101" t="e">
        <f>SUM(O10:O19)</f>
        <v>#DIV/0!</v>
      </c>
      <c r="P20" s="270"/>
      <c r="Q20" s="271" t="e">
        <f>SUM(Q10:Q19)</f>
        <v>#DIV/0!</v>
      </c>
      <c r="R20" s="272"/>
    </row>
    <row r="21" spans="1:18" ht="17.25" customHeight="1" x14ac:dyDescent="0.2">
      <c r="D21" s="273" t="s">
        <v>61</v>
      </c>
      <c r="E21" s="274"/>
      <c r="F21" s="274"/>
      <c r="G21" s="275"/>
      <c r="H21" s="270"/>
      <c r="I21" s="276"/>
      <c r="J21" s="277"/>
      <c r="K21" s="409" t="s">
        <v>14</v>
      </c>
      <c r="L21" s="410"/>
      <c r="M21" s="411"/>
      <c r="N21" s="59" t="e">
        <f>N20*19%</f>
        <v>#DIV/0!</v>
      </c>
      <c r="O21" s="101" t="e">
        <f>O20*19%</f>
        <v>#DIV/0!</v>
      </c>
      <c r="P21" s="278" t="s">
        <v>13</v>
      </c>
      <c r="Q21" s="279" t="e">
        <f>O20*P22</f>
        <v>#DIV/0!</v>
      </c>
      <c r="R21" s="280" t="s">
        <v>5</v>
      </c>
    </row>
    <row r="22" spans="1:18" ht="17.25" customHeight="1" thickBot="1" x14ac:dyDescent="0.25">
      <c r="D22" s="281" t="s">
        <v>60</v>
      </c>
      <c r="E22" s="282"/>
      <c r="F22" s="282"/>
      <c r="G22" s="283"/>
      <c r="H22" s="284"/>
      <c r="I22" s="285"/>
      <c r="J22" s="286"/>
      <c r="K22" s="412" t="s">
        <v>12</v>
      </c>
      <c r="L22" s="413"/>
      <c r="M22" s="414"/>
      <c r="N22" s="50" t="e">
        <f>N20+N21</f>
        <v>#DIV/0!</v>
      </c>
      <c r="O22" s="93" t="e">
        <f>O20+O21</f>
        <v>#DIV/0!</v>
      </c>
      <c r="P22" s="287">
        <v>11</v>
      </c>
      <c r="Q22" s="48" t="e">
        <f>O22*P22</f>
        <v>#DIV/0!</v>
      </c>
      <c r="R22" s="288" t="s">
        <v>9</v>
      </c>
    </row>
    <row r="23" spans="1:18" ht="17.25" customHeight="1" x14ac:dyDescent="0.2">
      <c r="D23" s="289"/>
      <c r="E23" s="274"/>
      <c r="F23" s="274"/>
      <c r="G23" s="275"/>
      <c r="H23" s="270"/>
      <c r="I23" s="276"/>
      <c r="J23" s="290"/>
      <c r="K23" s="240"/>
      <c r="L23" s="240"/>
      <c r="M23" s="240"/>
      <c r="N23" s="271"/>
      <c r="O23" s="291"/>
      <c r="P23" s="292"/>
      <c r="Q23" s="293"/>
      <c r="R23" s="278"/>
    </row>
    <row r="24" spans="1:18" ht="17.25" customHeight="1" thickBot="1" x14ac:dyDescent="0.25">
      <c r="D24" s="294" t="s">
        <v>44</v>
      </c>
      <c r="E24" s="282"/>
      <c r="F24" s="282"/>
      <c r="G24" s="283"/>
      <c r="H24" s="284"/>
      <c r="I24" s="285"/>
      <c r="J24" s="286"/>
      <c r="K24" s="295"/>
      <c r="L24" s="296"/>
      <c r="M24" s="295"/>
      <c r="N24" s="295"/>
      <c r="O24" s="297"/>
      <c r="P24" s="298"/>
      <c r="Q24" s="299"/>
      <c r="R24" s="300"/>
    </row>
    <row r="25" spans="1:18" ht="37.5" x14ac:dyDescent="0.2">
      <c r="D25" s="301" t="s">
        <v>40</v>
      </c>
      <c r="E25" s="302"/>
      <c r="F25" s="303"/>
      <c r="G25" s="304" t="s">
        <v>37</v>
      </c>
      <c r="H25" s="305"/>
      <c r="I25" s="306" t="s">
        <v>59</v>
      </c>
      <c r="J25" s="306" t="s">
        <v>58</v>
      </c>
      <c r="K25" s="307" t="s">
        <v>57</v>
      </c>
      <c r="L25" s="307"/>
      <c r="M25" s="307"/>
      <c r="N25" s="307"/>
      <c r="O25" s="306" t="s">
        <v>56</v>
      </c>
      <c r="P25" s="306" t="s">
        <v>55</v>
      </c>
      <c r="Q25" s="306" t="s">
        <v>54</v>
      </c>
      <c r="R25" s="308" t="s">
        <v>53</v>
      </c>
    </row>
    <row r="26" spans="1:18" ht="12.75" customHeight="1" x14ac:dyDescent="0.2">
      <c r="D26" s="309" t="s">
        <v>42</v>
      </c>
      <c r="E26" s="310"/>
      <c r="F26" s="311" t="s">
        <v>42</v>
      </c>
      <c r="G26" s="249" t="s">
        <v>42</v>
      </c>
      <c r="H26" s="251"/>
      <c r="I26" s="251" t="s">
        <v>52</v>
      </c>
      <c r="J26" s="251" t="s">
        <v>51</v>
      </c>
      <c r="K26" s="241"/>
      <c r="L26" s="241"/>
      <c r="M26" s="241"/>
      <c r="N26" s="251"/>
      <c r="O26" s="251" t="s">
        <v>25</v>
      </c>
      <c r="P26" s="251" t="s">
        <v>18</v>
      </c>
      <c r="Q26" s="251" t="s">
        <v>50</v>
      </c>
      <c r="R26" s="312" t="s">
        <v>18</v>
      </c>
    </row>
    <row r="27" spans="1:18" ht="17.25" customHeight="1" x14ac:dyDescent="0.2">
      <c r="D27" s="313" t="s">
        <v>31</v>
      </c>
      <c r="E27" s="253" t="s">
        <v>30</v>
      </c>
      <c r="F27" s="253" t="s">
        <v>29</v>
      </c>
      <c r="G27" s="253" t="s">
        <v>28</v>
      </c>
      <c r="H27" s="253" t="s">
        <v>27</v>
      </c>
      <c r="I27" s="253" t="s">
        <v>26</v>
      </c>
      <c r="J27" s="253" t="s">
        <v>25</v>
      </c>
      <c r="K27" s="253" t="s">
        <v>24</v>
      </c>
      <c r="L27" s="253" t="s">
        <v>23</v>
      </c>
      <c r="M27" s="253" t="s">
        <v>22</v>
      </c>
      <c r="N27" s="253" t="s">
        <v>21</v>
      </c>
      <c r="O27" s="253" t="s">
        <v>20</v>
      </c>
      <c r="P27" s="253" t="s">
        <v>49</v>
      </c>
      <c r="Q27" s="253" t="s">
        <v>19</v>
      </c>
      <c r="R27" s="314" t="s">
        <v>48</v>
      </c>
    </row>
    <row r="28" spans="1:18" ht="17.25" customHeight="1" x14ac:dyDescent="0.2">
      <c r="D28" s="315" t="s">
        <v>47</v>
      </c>
      <c r="E28" s="316" t="s">
        <v>46</v>
      </c>
      <c r="F28" s="317"/>
      <c r="G28" s="318">
        <f>SUM(G10:G16)</f>
        <v>392.25</v>
      </c>
      <c r="H28" s="185"/>
      <c r="I28" s="73" t="e">
        <f>R28/P28</f>
        <v>#DIV/0!</v>
      </c>
      <c r="J28" s="106" t="e">
        <f>G28*I28</f>
        <v>#DIV/0!</v>
      </c>
      <c r="K28" s="415" t="s">
        <v>45</v>
      </c>
      <c r="L28" s="416"/>
      <c r="M28" s="416"/>
      <c r="N28" s="417"/>
      <c r="O28" s="105" t="e">
        <f>J28</f>
        <v>#DIV/0!</v>
      </c>
      <c r="P28" s="388"/>
      <c r="Q28" s="73" t="e">
        <f>G28/P28</f>
        <v>#DIV/0!</v>
      </c>
      <c r="R28" s="390"/>
    </row>
    <row r="29" spans="1:18" ht="17.25" customHeight="1" x14ac:dyDescent="0.2">
      <c r="D29" s="319"/>
      <c r="K29" s="418" t="s">
        <v>44</v>
      </c>
      <c r="L29" s="419"/>
      <c r="M29" s="419"/>
      <c r="N29" s="420"/>
      <c r="O29" s="101" t="e">
        <f>O28</f>
        <v>#DIV/0!</v>
      </c>
      <c r="P29" s="320"/>
      <c r="Q29" s="321"/>
      <c r="R29" s="322"/>
    </row>
    <row r="30" spans="1:18" ht="17.25" customHeight="1" x14ac:dyDescent="0.2">
      <c r="D30" s="323"/>
      <c r="K30" s="418" t="s">
        <v>43</v>
      </c>
      <c r="L30" s="419"/>
      <c r="M30" s="419"/>
      <c r="N30" s="420"/>
      <c r="O30" s="101" t="e">
        <f>O29*19%</f>
        <v>#DIV/0!</v>
      </c>
      <c r="P30" s="324"/>
      <c r="Q30" s="325" t="e">
        <f>O29</f>
        <v>#DIV/0!</v>
      </c>
      <c r="R30" s="326" t="s">
        <v>5</v>
      </c>
    </row>
    <row r="31" spans="1:18" ht="17.25" customHeight="1" thickBot="1" x14ac:dyDescent="0.25">
      <c r="D31" s="327"/>
      <c r="E31" s="282"/>
      <c r="F31" s="282"/>
      <c r="G31" s="283"/>
      <c r="H31" s="284"/>
      <c r="I31" s="285"/>
      <c r="J31" s="328"/>
      <c r="K31" s="398" t="s">
        <v>12</v>
      </c>
      <c r="L31" s="399"/>
      <c r="M31" s="399"/>
      <c r="N31" s="400"/>
      <c r="O31" s="93" t="e">
        <f>O29+O30</f>
        <v>#DIV/0!</v>
      </c>
      <c r="P31" s="329" t="s">
        <v>42</v>
      </c>
      <c r="Q31" s="48" t="e">
        <f>O31</f>
        <v>#DIV/0!</v>
      </c>
      <c r="R31" s="330" t="s">
        <v>41</v>
      </c>
    </row>
    <row r="32" spans="1:18" ht="17.25" customHeight="1" thickBot="1" x14ac:dyDescent="0.25">
      <c r="D32" s="289"/>
      <c r="E32" s="274"/>
      <c r="F32" s="274"/>
      <c r="G32" s="275"/>
      <c r="H32" s="270"/>
      <c r="I32" s="276"/>
      <c r="J32" s="290"/>
      <c r="K32" s="240"/>
      <c r="L32" s="240"/>
      <c r="M32" s="240"/>
      <c r="N32" s="271"/>
      <c r="O32" s="291"/>
      <c r="P32" s="292"/>
      <c r="Q32" s="293"/>
      <c r="R32" s="278"/>
    </row>
    <row r="33" spans="4:20" ht="30" customHeight="1" x14ac:dyDescent="0.2">
      <c r="D33" s="331" t="s">
        <v>40</v>
      </c>
      <c r="E33" s="332" t="s">
        <v>39</v>
      </c>
      <c r="F33" s="332" t="s">
        <v>38</v>
      </c>
      <c r="G33" s="332" t="s">
        <v>37</v>
      </c>
      <c r="H33" s="332"/>
      <c r="I33" s="306"/>
      <c r="J33" s="306"/>
      <c r="K33" s="332" t="s">
        <v>36</v>
      </c>
      <c r="L33" s="332"/>
      <c r="M33" s="332"/>
      <c r="N33" s="306" t="s">
        <v>35</v>
      </c>
      <c r="O33" s="306" t="s">
        <v>34</v>
      </c>
      <c r="P33" s="306"/>
      <c r="Q33" s="306" t="s">
        <v>33</v>
      </c>
      <c r="R33" s="308" t="s">
        <v>32</v>
      </c>
    </row>
    <row r="34" spans="4:20" ht="12.75" customHeight="1" x14ac:dyDescent="0.2">
      <c r="D34" s="313" t="s">
        <v>31</v>
      </c>
      <c r="E34" s="253" t="s">
        <v>30</v>
      </c>
      <c r="F34" s="253" t="s">
        <v>29</v>
      </c>
      <c r="G34" s="253" t="s">
        <v>28</v>
      </c>
      <c r="H34" s="253" t="s">
        <v>27</v>
      </c>
      <c r="I34" s="253" t="s">
        <v>26</v>
      </c>
      <c r="J34" s="253" t="s">
        <v>25</v>
      </c>
      <c r="K34" s="253" t="s">
        <v>24</v>
      </c>
      <c r="L34" s="253" t="s">
        <v>23</v>
      </c>
      <c r="M34" s="253" t="s">
        <v>22</v>
      </c>
      <c r="N34" s="253" t="s">
        <v>21</v>
      </c>
      <c r="O34" s="253" t="s">
        <v>20</v>
      </c>
      <c r="P34" s="253"/>
      <c r="Q34" s="253" t="s">
        <v>19</v>
      </c>
      <c r="R34" s="312" t="s">
        <v>18</v>
      </c>
    </row>
    <row r="35" spans="4:20" ht="17.25" customHeight="1" x14ac:dyDescent="0.2">
      <c r="D35" s="333" t="s">
        <v>17</v>
      </c>
      <c r="E35" s="401" t="s">
        <v>16</v>
      </c>
      <c r="F35" s="402"/>
      <c r="G35" s="403"/>
      <c r="H35" s="185"/>
      <c r="I35" s="334"/>
      <c r="J35" s="335"/>
      <c r="K35" s="262">
        <v>5</v>
      </c>
      <c r="L35" s="258">
        <v>20.83</v>
      </c>
      <c r="M35" s="258">
        <v>229.2</v>
      </c>
      <c r="N35" s="73">
        <f>Q35*R35</f>
        <v>0</v>
      </c>
      <c r="O35" s="73">
        <f>N35*L35</f>
        <v>0</v>
      </c>
      <c r="P35" s="262"/>
      <c r="Q35" s="211">
        <v>0.41</v>
      </c>
      <c r="R35" s="71"/>
    </row>
    <row r="36" spans="4:20" ht="17.25" customHeight="1" thickBot="1" x14ac:dyDescent="0.25">
      <c r="D36" s="319"/>
      <c r="K36" s="336" t="s">
        <v>15</v>
      </c>
      <c r="L36" s="337"/>
      <c r="M36" s="337"/>
      <c r="N36" s="68">
        <f>SUM(N35)</f>
        <v>0</v>
      </c>
      <c r="O36" s="68">
        <f>SUM(O35)</f>
        <v>0</v>
      </c>
      <c r="P36" s="338"/>
      <c r="Q36" s="271">
        <f>SUM(Q35)</f>
        <v>0.41</v>
      </c>
      <c r="R36" s="339"/>
    </row>
    <row r="37" spans="4:20" ht="17.25" customHeight="1" x14ac:dyDescent="0.2">
      <c r="D37" s="323"/>
      <c r="I37" s="276"/>
      <c r="J37" s="290"/>
      <c r="K37" s="340"/>
      <c r="L37" s="240" t="s">
        <v>14</v>
      </c>
      <c r="M37" s="337"/>
      <c r="N37" s="59">
        <f>N36*19%</f>
        <v>0</v>
      </c>
      <c r="O37" s="59">
        <f>O36*19%</f>
        <v>0</v>
      </c>
      <c r="P37" s="278" t="s">
        <v>13</v>
      </c>
      <c r="Q37" s="341">
        <f>O36*P38</f>
        <v>0</v>
      </c>
      <c r="R37" s="342" t="s">
        <v>5</v>
      </c>
    </row>
    <row r="38" spans="4:20" ht="17.25" customHeight="1" thickBot="1" x14ac:dyDescent="0.25">
      <c r="D38" s="343"/>
      <c r="E38" s="344"/>
      <c r="F38" s="344"/>
      <c r="G38" s="344"/>
      <c r="H38" s="344"/>
      <c r="I38" s="285"/>
      <c r="J38" s="328"/>
      <c r="K38" s="345"/>
      <c r="L38" s="296" t="s">
        <v>12</v>
      </c>
      <c r="M38" s="295"/>
      <c r="N38" s="50">
        <f>N36+N37</f>
        <v>0</v>
      </c>
      <c r="O38" s="50">
        <f>O36+O37</f>
        <v>0</v>
      </c>
      <c r="P38" s="287">
        <f>P22</f>
        <v>11</v>
      </c>
      <c r="Q38" s="48">
        <f>O38*P38</f>
        <v>0</v>
      </c>
      <c r="R38" s="330" t="s">
        <v>9</v>
      </c>
    </row>
    <row r="39" spans="4:20" ht="17.25" customHeight="1" x14ac:dyDescent="0.25">
      <c r="D39" s="346"/>
      <c r="F39" s="215"/>
      <c r="G39" s="347"/>
      <c r="H39" s="348"/>
      <c r="I39" s="349"/>
      <c r="J39" s="350"/>
      <c r="K39" s="351"/>
      <c r="M39" s="352"/>
      <c r="N39" s="352"/>
      <c r="O39" s="353"/>
      <c r="P39" s="278"/>
      <c r="Q39" s="291"/>
      <c r="R39" s="278"/>
    </row>
    <row r="40" spans="4:20" ht="21" customHeight="1" x14ac:dyDescent="0.25">
      <c r="D40" s="346" t="s">
        <v>11</v>
      </c>
      <c r="F40" s="215"/>
      <c r="G40" s="347"/>
      <c r="H40" s="348"/>
      <c r="I40" s="349"/>
      <c r="J40" s="350"/>
      <c r="K40" s="351"/>
      <c r="M40" s="354"/>
      <c r="N40" s="354"/>
      <c r="O40" s="353"/>
      <c r="P40" s="278" t="s">
        <v>10</v>
      </c>
      <c r="Q40" s="36" t="e">
        <f>Q22+Q31+Q38</f>
        <v>#DIV/0!</v>
      </c>
      <c r="R40" s="278" t="s">
        <v>9</v>
      </c>
    </row>
    <row r="41" spans="4:20" ht="21" customHeight="1" x14ac:dyDescent="0.25">
      <c r="D41" s="355" t="s">
        <v>8</v>
      </c>
      <c r="F41" s="215"/>
      <c r="G41" s="347"/>
      <c r="H41" s="348"/>
      <c r="I41" s="349"/>
      <c r="J41" s="350"/>
      <c r="K41" s="351"/>
      <c r="M41" s="354"/>
      <c r="N41" s="354"/>
      <c r="O41" s="353"/>
      <c r="P41" s="356" t="s">
        <v>7</v>
      </c>
      <c r="Q41" s="36" t="e">
        <f>Q40*4</f>
        <v>#DIV/0!</v>
      </c>
      <c r="R41" s="357" t="s">
        <v>6</v>
      </c>
    </row>
    <row r="42" spans="4:20" ht="17.25" customHeight="1" x14ac:dyDescent="0.25">
      <c r="D42" s="232"/>
      <c r="E42" s="369"/>
      <c r="F42" s="369"/>
      <c r="G42" s="370"/>
      <c r="H42" s="324"/>
      <c r="I42" s="324"/>
      <c r="J42" s="362"/>
      <c r="K42" s="351"/>
      <c r="M42" s="354"/>
      <c r="N42" s="354"/>
      <c r="O42" s="353"/>
      <c r="P42" s="239"/>
      <c r="Q42" s="32" t="e">
        <f>Q40/119*100</f>
        <v>#DIV/0!</v>
      </c>
      <c r="R42" s="338" t="s">
        <v>5</v>
      </c>
    </row>
    <row r="43" spans="4:20" ht="17.25" customHeight="1" x14ac:dyDescent="0.25">
      <c r="D43" s="386"/>
      <c r="E43" s="369"/>
      <c r="F43" s="369"/>
      <c r="G43" s="370"/>
      <c r="H43" s="324"/>
      <c r="I43" s="324"/>
      <c r="J43" s="362"/>
      <c r="K43" s="351"/>
      <c r="M43" s="354"/>
      <c r="N43" s="354"/>
      <c r="O43" s="353"/>
      <c r="P43" s="239"/>
      <c r="Q43" s="32" t="e">
        <f>Q42*4</f>
        <v>#DIV/0!</v>
      </c>
      <c r="R43" s="338" t="s">
        <v>5</v>
      </c>
    </row>
    <row r="44" spans="4:20" ht="51" customHeight="1" x14ac:dyDescent="0.2">
      <c r="D44" s="404" t="s">
        <v>142</v>
      </c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</row>
    <row r="45" spans="4:20" ht="14.25" x14ac:dyDescent="0.2"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8"/>
      <c r="R45" s="368"/>
      <c r="S45" s="368"/>
      <c r="T45" s="368"/>
    </row>
    <row r="46" spans="4:20" ht="17.25" hidden="1" customHeight="1" x14ac:dyDescent="0.25">
      <c r="D46" s="225" t="s">
        <v>4</v>
      </c>
      <c r="E46" s="369"/>
      <c r="F46" s="369"/>
      <c r="G46" s="370"/>
      <c r="H46" s="324"/>
      <c r="I46" s="324"/>
      <c r="J46" s="362"/>
      <c r="K46" s="351"/>
      <c r="M46" s="352"/>
      <c r="N46" s="352"/>
      <c r="O46" s="353"/>
      <c r="P46" s="239"/>
      <c r="Q46" s="238"/>
      <c r="R46" s="278"/>
    </row>
    <row r="47" spans="4:20" ht="17.25" hidden="1" customHeight="1" x14ac:dyDescent="0.25">
      <c r="D47" s="225" t="s">
        <v>3</v>
      </c>
      <c r="E47" s="369"/>
      <c r="F47" s="369"/>
      <c r="G47" s="370"/>
      <c r="H47" s="324"/>
      <c r="I47" s="324"/>
      <c r="J47" s="362"/>
      <c r="K47" s="351"/>
      <c r="M47" s="352"/>
      <c r="N47" s="352"/>
      <c r="O47" s="353"/>
      <c r="P47" s="239"/>
      <c r="Q47" s="238"/>
      <c r="R47" s="278"/>
    </row>
    <row r="48" spans="4:20" ht="10.5" customHeight="1" x14ac:dyDescent="0.25">
      <c r="D48" s="371"/>
      <c r="E48" s="369"/>
      <c r="F48" s="369"/>
      <c r="G48" s="370"/>
      <c r="H48" s="324"/>
      <c r="I48" s="324"/>
      <c r="J48" s="362"/>
      <c r="K48" s="351"/>
      <c r="M48" s="354"/>
      <c r="N48" s="354"/>
      <c r="O48" s="353"/>
      <c r="P48" s="239"/>
      <c r="Q48" s="238"/>
      <c r="R48" s="278"/>
    </row>
    <row r="49" spans="4:18" ht="10.5" hidden="1" customHeight="1" x14ac:dyDescent="0.25">
      <c r="D49" s="371"/>
      <c r="E49" s="369"/>
      <c r="F49" s="369"/>
      <c r="G49" s="370"/>
      <c r="H49" s="324"/>
      <c r="I49" s="324"/>
      <c r="J49" s="362"/>
      <c r="K49" s="351"/>
      <c r="M49" s="354"/>
      <c r="N49" s="354"/>
      <c r="O49" s="353"/>
      <c r="P49" s="239"/>
      <c r="Q49" s="238"/>
      <c r="R49" s="278"/>
    </row>
    <row r="50" spans="4:18" ht="10.5" hidden="1" customHeight="1" x14ac:dyDescent="0.25">
      <c r="D50" s="371"/>
      <c r="E50" s="369"/>
      <c r="F50" s="369"/>
      <c r="G50" s="370"/>
      <c r="H50" s="324"/>
      <c r="I50" s="324"/>
      <c r="J50" s="362"/>
      <c r="K50" s="351"/>
      <c r="M50" s="354"/>
      <c r="N50" s="354"/>
      <c r="O50" s="353"/>
      <c r="P50" s="239"/>
      <c r="Q50" s="238"/>
      <c r="R50" s="278"/>
    </row>
    <row r="51" spans="4:18" ht="20.25" hidden="1" customHeight="1" x14ac:dyDescent="0.25">
      <c r="D51" s="372" t="s">
        <v>2</v>
      </c>
      <c r="E51" s="344"/>
      <c r="F51" s="344"/>
      <c r="G51" s="373"/>
      <c r="H51" s="374"/>
      <c r="I51" s="375" t="s">
        <v>1</v>
      </c>
      <c r="J51" s="376"/>
      <c r="K51" s="344"/>
      <c r="L51" s="377" t="s">
        <v>0</v>
      </c>
      <c r="M51" s="378"/>
      <c r="N51" s="378"/>
      <c r="O51" s="379"/>
      <c r="P51" s="373"/>
      <c r="Q51" s="373"/>
      <c r="R51" s="373"/>
    </row>
    <row r="52" spans="4:18" hidden="1" x14ac:dyDescent="0.2">
      <c r="D52" s="380"/>
      <c r="G52" s="381"/>
      <c r="H52" s="381"/>
      <c r="I52" s="382"/>
      <c r="J52" s="383"/>
      <c r="K52" s="384"/>
      <c r="L52" s="384"/>
      <c r="M52" s="384"/>
      <c r="N52" s="384"/>
      <c r="O52" s="385"/>
      <c r="P52" s="381"/>
      <c r="Q52" s="381"/>
      <c r="R52" s="381"/>
    </row>
  </sheetData>
  <sheetProtection algorithmName="SHA-512" hashValue="Ejz2tJaHNWP3BYQUEJqYig3XfOxF5esxvuSyfh0vkJ6Fynu1vACoA72nbd1qa6RNPO3h5RNRAnVp9qjbINK6+A==" saltValue="lcOgxVan/EujbxItru0X0A==" spinCount="100000" sheet="1" objects="1" scenarios="1"/>
  <mergeCells count="15">
    <mergeCell ref="R10:R19"/>
    <mergeCell ref="K31:N31"/>
    <mergeCell ref="E35:G35"/>
    <mergeCell ref="D44:R44"/>
    <mergeCell ref="K20:M20"/>
    <mergeCell ref="K21:M21"/>
    <mergeCell ref="K22:M22"/>
    <mergeCell ref="K28:N28"/>
    <mergeCell ref="K29:N29"/>
    <mergeCell ref="K30:N30"/>
    <mergeCell ref="E4:H4"/>
    <mergeCell ref="K4:P4"/>
    <mergeCell ref="E5:H5"/>
    <mergeCell ref="K5:P5"/>
    <mergeCell ref="E6:H6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0F67-41C3-41BA-8F7D-42DC23BFC5A0}">
  <dimension ref="A1:S54"/>
  <sheetViews>
    <sheetView showGridLines="0" topLeftCell="D1" zoomScale="115" zoomScaleNormal="115" zoomScaleSheetLayoutView="100" workbookViewId="0">
      <selection activeCell="P21" sqref="P21"/>
    </sheetView>
  </sheetViews>
  <sheetFormatPr baseColWidth="10" defaultColWidth="11" defaultRowHeight="12.75" x14ac:dyDescent="0.2"/>
  <cols>
    <col min="1" max="3" width="10" style="1" hidden="1" customWidth="1"/>
    <col min="4" max="4" width="6.375" style="1" customWidth="1"/>
    <col min="5" max="5" width="17.75" style="1" customWidth="1"/>
    <col min="6" max="6" width="3.625" style="1" customWidth="1"/>
    <col min="7" max="7" width="7.25" style="1" customWidth="1"/>
    <col min="8" max="8" width="8.625" style="1" customWidth="1"/>
    <col min="9" max="10" width="9.25" style="1" customWidth="1"/>
    <col min="11" max="13" width="6.375" style="1" customWidth="1"/>
    <col min="14" max="16" width="9.25" style="1" customWidth="1"/>
    <col min="17" max="18" width="11.125" style="1" customWidth="1"/>
    <col min="19" max="16384" width="11" style="1"/>
  </cols>
  <sheetData>
    <row r="1" spans="1:18" ht="25.5" customHeight="1" x14ac:dyDescent="0.2">
      <c r="D1" s="183" t="s">
        <v>116</v>
      </c>
      <c r="E1" s="182"/>
      <c r="F1" s="42"/>
      <c r="I1" s="181"/>
      <c r="J1" s="180" t="s">
        <v>115</v>
      </c>
      <c r="K1" s="179"/>
      <c r="L1" s="179"/>
      <c r="M1" s="179"/>
      <c r="N1" s="179"/>
      <c r="O1" s="178"/>
      <c r="Q1" s="164" t="s">
        <v>114</v>
      </c>
      <c r="R1" s="171">
        <v>46235</v>
      </c>
    </row>
    <row r="2" spans="1:18" s="168" customFormat="1" ht="21" customHeight="1" x14ac:dyDescent="0.2">
      <c r="D2" s="177" t="s">
        <v>113</v>
      </c>
      <c r="E2" s="166"/>
      <c r="F2" s="28"/>
      <c r="H2" s="176"/>
      <c r="I2" s="175"/>
      <c r="J2" s="174" t="s">
        <v>112</v>
      </c>
      <c r="K2" s="173"/>
      <c r="L2" s="173"/>
      <c r="M2" s="173"/>
      <c r="N2" s="173"/>
      <c r="O2" s="172"/>
      <c r="Q2" s="164" t="s">
        <v>111</v>
      </c>
      <c r="R2" s="171">
        <v>46235</v>
      </c>
    </row>
    <row r="3" spans="1:18" s="168" customFormat="1" ht="21" customHeight="1" x14ac:dyDescent="0.2">
      <c r="D3" s="177"/>
      <c r="E3" s="203"/>
      <c r="F3" s="28"/>
      <c r="H3" s="176"/>
      <c r="I3" s="175"/>
      <c r="J3" s="174"/>
      <c r="K3" s="204" t="s">
        <v>143</v>
      </c>
      <c r="L3" s="173"/>
      <c r="M3" s="173"/>
      <c r="N3" s="173"/>
      <c r="O3" s="172"/>
      <c r="Q3" s="164"/>
      <c r="R3" s="171"/>
    </row>
    <row r="4" spans="1:18" s="168" customFormat="1" ht="17.25" customHeight="1" x14ac:dyDescent="0.2">
      <c r="D4" s="34" t="s">
        <v>110</v>
      </c>
      <c r="E4" s="421" t="s">
        <v>127</v>
      </c>
      <c r="F4" s="421"/>
      <c r="G4" s="421"/>
      <c r="H4" s="421"/>
      <c r="I4" s="170" t="s">
        <v>108</v>
      </c>
      <c r="J4" s="1"/>
      <c r="K4" s="421" t="s">
        <v>126</v>
      </c>
      <c r="L4" s="421"/>
      <c r="M4" s="421"/>
      <c r="N4" s="421"/>
      <c r="O4" s="421"/>
      <c r="P4" s="421"/>
      <c r="Q4" s="164" t="s">
        <v>106</v>
      </c>
      <c r="R4" s="169">
        <v>9710</v>
      </c>
    </row>
    <row r="5" spans="1:18" s="168" customFormat="1" ht="17.25" customHeight="1" x14ac:dyDescent="0.2">
      <c r="D5" s="34" t="s">
        <v>105</v>
      </c>
      <c r="E5" s="392"/>
      <c r="F5" s="392"/>
      <c r="G5" s="392"/>
      <c r="H5" s="392"/>
      <c r="I5" s="166" t="s">
        <v>104</v>
      </c>
      <c r="J5" s="1"/>
      <c r="K5" s="393"/>
      <c r="L5" s="393"/>
      <c r="M5" s="393"/>
      <c r="N5" s="393"/>
      <c r="O5" s="393"/>
      <c r="P5" s="393"/>
      <c r="Q5" s="164" t="s">
        <v>99</v>
      </c>
      <c r="R5" s="387"/>
    </row>
    <row r="6" spans="1:18" s="163" customFormat="1" ht="17.25" customHeight="1" x14ac:dyDescent="0.25">
      <c r="D6" s="166" t="s">
        <v>103</v>
      </c>
      <c r="E6" s="422" t="s">
        <v>102</v>
      </c>
      <c r="F6" s="422"/>
      <c r="G6" s="422"/>
      <c r="H6" s="422"/>
      <c r="I6" s="167" t="s">
        <v>101</v>
      </c>
      <c r="J6" s="1"/>
      <c r="K6" s="166" t="s">
        <v>100</v>
      </c>
      <c r="L6" s="1"/>
      <c r="M6" s="165"/>
      <c r="N6" s="165"/>
      <c r="O6" s="18"/>
      <c r="P6" s="19"/>
      <c r="Q6" s="164" t="s">
        <v>99</v>
      </c>
      <c r="R6" s="186" t="s">
        <v>131</v>
      </c>
    </row>
    <row r="7" spans="1:18" s="158" customFormat="1" ht="37.5" x14ac:dyDescent="0.2">
      <c r="A7" s="113" t="s">
        <v>98</v>
      </c>
      <c r="B7" s="113" t="s">
        <v>97</v>
      </c>
      <c r="C7" s="113" t="s">
        <v>96</v>
      </c>
      <c r="D7" s="113" t="s">
        <v>40</v>
      </c>
      <c r="E7" s="113" t="s">
        <v>39</v>
      </c>
      <c r="F7" s="113" t="s">
        <v>38</v>
      </c>
      <c r="G7" s="113" t="s">
        <v>37</v>
      </c>
      <c r="H7" s="113" t="s">
        <v>95</v>
      </c>
      <c r="I7" s="160" t="s">
        <v>59</v>
      </c>
      <c r="J7" s="160" t="s">
        <v>94</v>
      </c>
      <c r="K7" s="162" t="s">
        <v>36</v>
      </c>
      <c r="L7" s="162"/>
      <c r="M7" s="162"/>
      <c r="N7" s="161" t="s">
        <v>93</v>
      </c>
      <c r="O7" s="160" t="s">
        <v>92</v>
      </c>
      <c r="P7" s="160" t="s">
        <v>55</v>
      </c>
      <c r="Q7" s="160" t="s">
        <v>91</v>
      </c>
      <c r="R7" s="159" t="s">
        <v>53</v>
      </c>
    </row>
    <row r="8" spans="1:18" x14ac:dyDescent="0.2">
      <c r="A8" s="149"/>
      <c r="B8" s="149"/>
      <c r="C8" s="149"/>
      <c r="D8" s="157" t="s">
        <v>42</v>
      </c>
      <c r="E8" s="114"/>
      <c r="F8" s="114" t="s">
        <v>42</v>
      </c>
      <c r="G8" s="114" t="s">
        <v>42</v>
      </c>
      <c r="H8" s="156" t="str">
        <f>"4 x 10 / "&amp;ROUND($L$10,2)</f>
        <v>4 x 10 / 20,83</v>
      </c>
      <c r="I8" s="112" t="s">
        <v>52</v>
      </c>
      <c r="J8" s="112" t="s">
        <v>51</v>
      </c>
      <c r="K8" s="113" t="s">
        <v>90</v>
      </c>
      <c r="L8" s="113" t="s">
        <v>89</v>
      </c>
      <c r="M8" s="113" t="s">
        <v>88</v>
      </c>
      <c r="N8" s="156" t="str">
        <f>"8 x 10 / "&amp;ROUND($L$10,2)</f>
        <v>8 x 10 / 20,83</v>
      </c>
      <c r="O8" s="112" t="s">
        <v>87</v>
      </c>
      <c r="P8" s="112" t="s">
        <v>18</v>
      </c>
      <c r="Q8" s="156" t="str">
        <f>"(4/14) x (10/"&amp;ROUND($L$10,2)&amp;")"</f>
        <v>(4/14) x (10/20,83)</v>
      </c>
      <c r="R8" s="112" t="s">
        <v>18</v>
      </c>
    </row>
    <row r="9" spans="1:18" s="42" customFormat="1" ht="12.75" customHeight="1" x14ac:dyDescent="0.2">
      <c r="A9" s="155"/>
      <c r="B9" s="155"/>
      <c r="C9" s="155"/>
      <c r="D9" s="79" t="s">
        <v>31</v>
      </c>
      <c r="E9" s="79" t="s">
        <v>30</v>
      </c>
      <c r="F9" s="79" t="s">
        <v>29</v>
      </c>
      <c r="G9" s="79" t="s">
        <v>28</v>
      </c>
      <c r="H9" s="79" t="s">
        <v>27</v>
      </c>
      <c r="I9" s="79" t="s">
        <v>26</v>
      </c>
      <c r="J9" s="79" t="s">
        <v>25</v>
      </c>
      <c r="K9" s="79" t="s">
        <v>24</v>
      </c>
      <c r="L9" s="79" t="s">
        <v>23</v>
      </c>
      <c r="M9" s="79" t="s">
        <v>22</v>
      </c>
      <c r="N9" s="79" t="s">
        <v>21</v>
      </c>
      <c r="O9" s="79" t="s">
        <v>20</v>
      </c>
      <c r="P9" s="79" t="s">
        <v>49</v>
      </c>
      <c r="Q9" s="79" t="s">
        <v>19</v>
      </c>
      <c r="R9" s="79" t="s">
        <v>48</v>
      </c>
    </row>
    <row r="10" spans="1:18" ht="17.25" customHeight="1" x14ac:dyDescent="0.2">
      <c r="A10" s="149"/>
      <c r="B10" s="149"/>
      <c r="C10" s="149"/>
      <c r="D10" s="154" t="s">
        <v>31</v>
      </c>
      <c r="E10" s="151" t="s">
        <v>125</v>
      </c>
      <c r="F10" s="206" t="s">
        <v>74</v>
      </c>
      <c r="G10" s="208">
        <v>82.84</v>
      </c>
      <c r="H10" s="74">
        <f t="shared" ref="H10:H21" si="0">G10*L10/$L$10</f>
        <v>82.84</v>
      </c>
      <c r="I10" s="73" t="e">
        <f t="shared" ref="I10:I21" si="1">$R$10/P10</f>
        <v>#DIV/0!</v>
      </c>
      <c r="J10" s="150" t="e">
        <f t="shared" ref="J10:J21" si="2">G10*I10</f>
        <v>#DIV/0!</v>
      </c>
      <c r="K10" s="205">
        <v>5</v>
      </c>
      <c r="L10" s="205">
        <v>20.83</v>
      </c>
      <c r="M10" s="205">
        <v>229.2</v>
      </c>
      <c r="N10" s="73" t="e">
        <f t="shared" ref="N10:N21" si="3">J10*L10/$L$10</f>
        <v>#DIV/0!</v>
      </c>
      <c r="O10" s="105" t="e">
        <f t="shared" ref="O10:O21" si="4">J10*L10</f>
        <v>#DIV/0!</v>
      </c>
      <c r="P10" s="388"/>
      <c r="Q10" s="73" t="e">
        <f t="shared" ref="Q10:Q21" si="5">G10/P10*L10/$L$10</f>
        <v>#DIV/0!</v>
      </c>
      <c r="R10" s="395"/>
    </row>
    <row r="11" spans="1:18" ht="17.25" customHeight="1" x14ac:dyDescent="0.2">
      <c r="A11" s="149"/>
      <c r="B11" s="149"/>
      <c r="C11" s="149"/>
      <c r="D11" s="152" t="s">
        <v>85</v>
      </c>
      <c r="E11" s="153" t="s">
        <v>84</v>
      </c>
      <c r="F11" s="206" t="s">
        <v>67</v>
      </c>
      <c r="G11" s="209">
        <v>176.77</v>
      </c>
      <c r="H11" s="74">
        <f t="shared" si="0"/>
        <v>176.77</v>
      </c>
      <c r="I11" s="73" t="e">
        <f t="shared" si="1"/>
        <v>#DIV/0!</v>
      </c>
      <c r="J11" s="150" t="e">
        <f t="shared" si="2"/>
        <v>#DIV/0!</v>
      </c>
      <c r="K11" s="205">
        <v>5</v>
      </c>
      <c r="L11" s="205">
        <v>20.83</v>
      </c>
      <c r="M11" s="205">
        <v>229.2</v>
      </c>
      <c r="N11" s="73" t="e">
        <f t="shared" si="3"/>
        <v>#DIV/0!</v>
      </c>
      <c r="O11" s="105" t="e">
        <f t="shared" si="4"/>
        <v>#DIV/0!</v>
      </c>
      <c r="P11" s="389"/>
      <c r="Q11" s="73" t="e">
        <f t="shared" si="5"/>
        <v>#DIV/0!</v>
      </c>
      <c r="R11" s="396"/>
    </row>
    <row r="12" spans="1:18" ht="17.25" customHeight="1" x14ac:dyDescent="0.2">
      <c r="A12" s="149"/>
      <c r="B12" s="149"/>
      <c r="C12" s="149"/>
      <c r="D12" s="152" t="s">
        <v>83</v>
      </c>
      <c r="E12" s="151" t="s">
        <v>80</v>
      </c>
      <c r="F12" s="206" t="s">
        <v>77</v>
      </c>
      <c r="G12" s="209">
        <v>23.41</v>
      </c>
      <c r="H12" s="74">
        <f t="shared" si="0"/>
        <v>23.41</v>
      </c>
      <c r="I12" s="73" t="e">
        <f t="shared" si="1"/>
        <v>#DIV/0!</v>
      </c>
      <c r="J12" s="150" t="e">
        <f t="shared" si="2"/>
        <v>#DIV/0!</v>
      </c>
      <c r="K12" s="205">
        <v>5</v>
      </c>
      <c r="L12" s="205">
        <v>20.83</v>
      </c>
      <c r="M12" s="205">
        <v>229.2</v>
      </c>
      <c r="N12" s="73" t="e">
        <f t="shared" si="3"/>
        <v>#DIV/0!</v>
      </c>
      <c r="O12" s="105" t="e">
        <f t="shared" si="4"/>
        <v>#DIV/0!</v>
      </c>
      <c r="P12" s="389"/>
      <c r="Q12" s="73" t="e">
        <f t="shared" si="5"/>
        <v>#DIV/0!</v>
      </c>
      <c r="R12" s="396"/>
    </row>
    <row r="13" spans="1:18" ht="17.25" customHeight="1" x14ac:dyDescent="0.2">
      <c r="A13" s="149"/>
      <c r="B13" s="149"/>
      <c r="C13" s="149"/>
      <c r="D13" s="152" t="s">
        <v>81</v>
      </c>
      <c r="E13" s="151" t="s">
        <v>82</v>
      </c>
      <c r="F13" s="206" t="s">
        <v>67</v>
      </c>
      <c r="G13" s="209">
        <v>24.68</v>
      </c>
      <c r="H13" s="74">
        <f t="shared" si="0"/>
        <v>24.68</v>
      </c>
      <c r="I13" s="73" t="e">
        <f t="shared" si="1"/>
        <v>#DIV/0!</v>
      </c>
      <c r="J13" s="150" t="e">
        <f t="shared" si="2"/>
        <v>#DIV/0!</v>
      </c>
      <c r="K13" s="205">
        <v>5</v>
      </c>
      <c r="L13" s="205">
        <v>20.83</v>
      </c>
      <c r="M13" s="205">
        <v>229.2</v>
      </c>
      <c r="N13" s="73" t="e">
        <f t="shared" si="3"/>
        <v>#DIV/0!</v>
      </c>
      <c r="O13" s="105" t="e">
        <f t="shared" si="4"/>
        <v>#DIV/0!</v>
      </c>
      <c r="P13" s="389"/>
      <c r="Q13" s="73" t="e">
        <f t="shared" si="5"/>
        <v>#DIV/0!</v>
      </c>
      <c r="R13" s="396"/>
    </row>
    <row r="14" spans="1:18" ht="17.25" customHeight="1" x14ac:dyDescent="0.2">
      <c r="A14" s="149"/>
      <c r="B14" s="149"/>
      <c r="C14" s="149"/>
      <c r="D14" s="152" t="s">
        <v>79</v>
      </c>
      <c r="E14" s="151" t="s">
        <v>117</v>
      </c>
      <c r="F14" s="206" t="s">
        <v>74</v>
      </c>
      <c r="G14" s="209">
        <v>9.82</v>
      </c>
      <c r="H14" s="74">
        <f t="shared" si="0"/>
        <v>9.82</v>
      </c>
      <c r="I14" s="73" t="e">
        <f t="shared" si="1"/>
        <v>#DIV/0!</v>
      </c>
      <c r="J14" s="150" t="e">
        <f t="shared" si="2"/>
        <v>#DIV/0!</v>
      </c>
      <c r="K14" s="205">
        <v>5</v>
      </c>
      <c r="L14" s="205">
        <v>20.83</v>
      </c>
      <c r="M14" s="205">
        <v>229.2</v>
      </c>
      <c r="N14" s="73" t="e">
        <f t="shared" si="3"/>
        <v>#DIV/0!</v>
      </c>
      <c r="O14" s="105" t="e">
        <f t="shared" si="4"/>
        <v>#DIV/0!</v>
      </c>
      <c r="P14" s="389"/>
      <c r="Q14" s="73" t="e">
        <f t="shared" si="5"/>
        <v>#DIV/0!</v>
      </c>
      <c r="R14" s="396"/>
    </row>
    <row r="15" spans="1:18" ht="17.25" customHeight="1" x14ac:dyDescent="0.2">
      <c r="A15" s="149"/>
      <c r="B15" s="149"/>
      <c r="C15" s="149"/>
      <c r="D15" s="152" t="s">
        <v>76</v>
      </c>
      <c r="E15" s="151" t="s">
        <v>72</v>
      </c>
      <c r="F15" s="206" t="s">
        <v>67</v>
      </c>
      <c r="G15" s="209">
        <v>15.71</v>
      </c>
      <c r="H15" s="74">
        <f t="shared" si="0"/>
        <v>3.265688910225637</v>
      </c>
      <c r="I15" s="73" t="e">
        <f t="shared" si="1"/>
        <v>#DIV/0!</v>
      </c>
      <c r="J15" s="150" t="e">
        <f t="shared" si="2"/>
        <v>#DIV/0!</v>
      </c>
      <c r="K15" s="205">
        <v>1</v>
      </c>
      <c r="L15" s="206">
        <v>4.33</v>
      </c>
      <c r="M15" s="205">
        <v>47.7</v>
      </c>
      <c r="N15" s="73" t="e">
        <f t="shared" si="3"/>
        <v>#DIV/0!</v>
      </c>
      <c r="O15" s="105" t="e">
        <f t="shared" si="4"/>
        <v>#DIV/0!</v>
      </c>
      <c r="P15" s="389"/>
      <c r="Q15" s="73" t="e">
        <f t="shared" si="5"/>
        <v>#DIV/0!</v>
      </c>
      <c r="R15" s="396"/>
    </row>
    <row r="16" spans="1:18" ht="17.25" customHeight="1" x14ac:dyDescent="0.2">
      <c r="A16" s="149"/>
      <c r="B16" s="149"/>
      <c r="C16" s="149"/>
      <c r="D16" s="152" t="s">
        <v>73</v>
      </c>
      <c r="E16" s="151" t="s">
        <v>124</v>
      </c>
      <c r="F16" s="206" t="s">
        <v>67</v>
      </c>
      <c r="G16" s="209">
        <v>28.75</v>
      </c>
      <c r="H16" s="74">
        <f t="shared" si="0"/>
        <v>5.9763562169947191</v>
      </c>
      <c r="I16" s="73" t="e">
        <f t="shared" si="1"/>
        <v>#DIV/0!</v>
      </c>
      <c r="J16" s="150" t="e">
        <f t="shared" si="2"/>
        <v>#DIV/0!</v>
      </c>
      <c r="K16" s="207">
        <v>1</v>
      </c>
      <c r="L16" s="206">
        <v>4.33</v>
      </c>
      <c r="M16" s="205">
        <v>47.7</v>
      </c>
      <c r="N16" s="73" t="e">
        <f t="shared" si="3"/>
        <v>#DIV/0!</v>
      </c>
      <c r="O16" s="105" t="e">
        <f t="shared" si="4"/>
        <v>#DIV/0!</v>
      </c>
      <c r="P16" s="389"/>
      <c r="Q16" s="73" t="e">
        <f t="shared" si="5"/>
        <v>#DIV/0!</v>
      </c>
      <c r="R16" s="396"/>
    </row>
    <row r="17" spans="1:18" ht="17.25" customHeight="1" x14ac:dyDescent="0.2">
      <c r="A17" s="149"/>
      <c r="B17" s="149"/>
      <c r="C17" s="149"/>
      <c r="D17" s="152" t="s">
        <v>71</v>
      </c>
      <c r="E17" s="151" t="s">
        <v>117</v>
      </c>
      <c r="F17" s="206" t="s">
        <v>74</v>
      </c>
      <c r="G17" s="209">
        <v>3.76</v>
      </c>
      <c r="H17" s="74">
        <f t="shared" si="0"/>
        <v>0.78160345655304853</v>
      </c>
      <c r="I17" s="73" t="e">
        <f t="shared" si="1"/>
        <v>#DIV/0!</v>
      </c>
      <c r="J17" s="150" t="e">
        <f t="shared" si="2"/>
        <v>#DIV/0!</v>
      </c>
      <c r="K17" s="207">
        <v>1</v>
      </c>
      <c r="L17" s="206">
        <v>4.33</v>
      </c>
      <c r="M17" s="205">
        <v>47.7</v>
      </c>
      <c r="N17" s="73" t="e">
        <f t="shared" si="3"/>
        <v>#DIV/0!</v>
      </c>
      <c r="O17" s="105" t="e">
        <f t="shared" si="4"/>
        <v>#DIV/0!</v>
      </c>
      <c r="P17" s="389"/>
      <c r="Q17" s="73" t="e">
        <f t="shared" si="5"/>
        <v>#DIV/0!</v>
      </c>
      <c r="R17" s="396"/>
    </row>
    <row r="18" spans="1:18" ht="17.25" customHeight="1" x14ac:dyDescent="0.2">
      <c r="A18" s="149"/>
      <c r="B18" s="149"/>
      <c r="C18" s="149"/>
      <c r="D18" s="152" t="s">
        <v>69</v>
      </c>
      <c r="E18" s="151" t="s">
        <v>86</v>
      </c>
      <c r="F18" s="206" t="s">
        <v>74</v>
      </c>
      <c r="G18" s="209">
        <v>24.05</v>
      </c>
      <c r="H18" s="74">
        <f t="shared" si="0"/>
        <v>4.9993518963034091</v>
      </c>
      <c r="I18" s="73" t="e">
        <f t="shared" si="1"/>
        <v>#DIV/0!</v>
      </c>
      <c r="J18" s="150" t="e">
        <f t="shared" si="2"/>
        <v>#DIV/0!</v>
      </c>
      <c r="K18" s="207">
        <v>1</v>
      </c>
      <c r="L18" s="206">
        <v>4.33</v>
      </c>
      <c r="M18" s="205">
        <v>47.7</v>
      </c>
      <c r="N18" s="73" t="e">
        <f t="shared" si="3"/>
        <v>#DIV/0!</v>
      </c>
      <c r="O18" s="105" t="e">
        <f t="shared" si="4"/>
        <v>#DIV/0!</v>
      </c>
      <c r="P18" s="389"/>
      <c r="Q18" s="73" t="e">
        <f t="shared" si="5"/>
        <v>#DIV/0!</v>
      </c>
      <c r="R18" s="396"/>
    </row>
    <row r="19" spans="1:18" ht="17.25" customHeight="1" x14ac:dyDescent="0.2">
      <c r="A19" s="149"/>
      <c r="B19" s="149"/>
      <c r="C19" s="149"/>
      <c r="D19" s="152" t="s">
        <v>123</v>
      </c>
      <c r="E19" s="151" t="s">
        <v>122</v>
      </c>
      <c r="F19" s="206" t="s">
        <v>67</v>
      </c>
      <c r="G19" s="209">
        <v>6.74</v>
      </c>
      <c r="H19" s="74">
        <f t="shared" si="0"/>
        <v>0.32357177148343741</v>
      </c>
      <c r="I19" s="73" t="e">
        <f t="shared" si="1"/>
        <v>#DIV/0!</v>
      </c>
      <c r="J19" s="150" t="e">
        <f t="shared" si="2"/>
        <v>#DIV/0!</v>
      </c>
      <c r="K19" s="207">
        <v>0.23</v>
      </c>
      <c r="L19" s="207">
        <v>1</v>
      </c>
      <c r="M19" s="205">
        <v>11</v>
      </c>
      <c r="N19" s="73" t="e">
        <f t="shared" si="3"/>
        <v>#DIV/0!</v>
      </c>
      <c r="O19" s="105" t="e">
        <f t="shared" si="4"/>
        <v>#DIV/0!</v>
      </c>
      <c r="P19" s="389"/>
      <c r="Q19" s="73" t="e">
        <f t="shared" si="5"/>
        <v>#DIV/0!</v>
      </c>
      <c r="R19" s="396"/>
    </row>
    <row r="20" spans="1:18" ht="17.25" customHeight="1" x14ac:dyDescent="0.2">
      <c r="A20" s="149"/>
      <c r="B20" s="149"/>
      <c r="C20" s="149"/>
      <c r="D20" s="152" t="s">
        <v>121</v>
      </c>
      <c r="E20" s="184" t="s">
        <v>68</v>
      </c>
      <c r="F20" s="206" t="s">
        <v>67</v>
      </c>
      <c r="G20" s="209">
        <v>44.49</v>
      </c>
      <c r="H20" s="74">
        <f t="shared" si="0"/>
        <v>0.17086893903024486</v>
      </c>
      <c r="I20" s="73" t="e">
        <f t="shared" si="1"/>
        <v>#DIV/0!</v>
      </c>
      <c r="J20" s="150" t="e">
        <f t="shared" si="2"/>
        <v>#DIV/0!</v>
      </c>
      <c r="K20" s="207">
        <v>0.02</v>
      </c>
      <c r="L20" s="210">
        <v>0.08</v>
      </c>
      <c r="M20" s="205">
        <v>0.09</v>
      </c>
      <c r="N20" s="73" t="e">
        <f t="shared" si="3"/>
        <v>#DIV/0!</v>
      </c>
      <c r="O20" s="105" t="e">
        <f t="shared" si="4"/>
        <v>#DIV/0!</v>
      </c>
      <c r="P20" s="389"/>
      <c r="Q20" s="73" t="e">
        <f t="shared" si="5"/>
        <v>#DIV/0!</v>
      </c>
      <c r="R20" s="396"/>
    </row>
    <row r="21" spans="1:18" ht="30.6" customHeight="1" x14ac:dyDescent="0.2">
      <c r="A21" s="149"/>
      <c r="B21" s="149"/>
      <c r="C21" s="149"/>
      <c r="D21" s="188" t="s">
        <v>132</v>
      </c>
      <c r="E21" s="187" t="s">
        <v>128</v>
      </c>
      <c r="F21" s="210" t="s">
        <v>63</v>
      </c>
      <c r="G21" s="209">
        <v>2.21</v>
      </c>
      <c r="H21" s="146">
        <f t="shared" si="0"/>
        <v>0.45939990398463759</v>
      </c>
      <c r="I21" s="143" t="e">
        <f t="shared" si="1"/>
        <v>#DIV/0!</v>
      </c>
      <c r="J21" s="145" t="e">
        <f t="shared" si="2"/>
        <v>#DIV/0!</v>
      </c>
      <c r="K21" s="207">
        <v>1</v>
      </c>
      <c r="L21" s="210">
        <v>4.33</v>
      </c>
      <c r="M21" s="205">
        <v>47.7</v>
      </c>
      <c r="N21" s="143" t="e">
        <f t="shared" si="3"/>
        <v>#DIV/0!</v>
      </c>
      <c r="O21" s="144" t="e">
        <f t="shared" si="4"/>
        <v>#DIV/0!</v>
      </c>
      <c r="P21" s="389"/>
      <c r="Q21" s="143" t="e">
        <f t="shared" si="5"/>
        <v>#DIV/0!</v>
      </c>
      <c r="R21" s="397"/>
    </row>
    <row r="22" spans="1:18" ht="17.25" customHeight="1" thickBot="1" x14ac:dyDescent="0.25">
      <c r="D22" s="142"/>
      <c r="E22" s="141" t="s">
        <v>62</v>
      </c>
      <c r="F22" s="138"/>
      <c r="G22" s="140">
        <f>SUM(G10:G21)</f>
        <v>443.23</v>
      </c>
      <c r="H22" s="139">
        <f>SUM(H10:H21)</f>
        <v>333.49684109457525</v>
      </c>
      <c r="I22" s="138"/>
      <c r="J22" s="137"/>
      <c r="K22" s="431" t="s">
        <v>15</v>
      </c>
      <c r="L22" s="432"/>
      <c r="M22" s="433"/>
      <c r="N22" s="59" t="e">
        <f>SUM(N10:N21)</f>
        <v>#DIV/0!</v>
      </c>
      <c r="O22" s="101" t="e">
        <f>SUM(O10:O21)</f>
        <v>#DIV/0!</v>
      </c>
      <c r="P22" s="88"/>
      <c r="Q22" s="67" t="e">
        <f>SUM(Q10:Q21)</f>
        <v>#DIV/0!</v>
      </c>
      <c r="R22" s="136"/>
    </row>
    <row r="23" spans="1:18" ht="17.25" customHeight="1" x14ac:dyDescent="0.2">
      <c r="D23" s="135" t="s">
        <v>61</v>
      </c>
      <c r="E23" s="90"/>
      <c r="F23" s="90"/>
      <c r="G23" s="89"/>
      <c r="H23" s="88"/>
      <c r="I23" s="64"/>
      <c r="J23" s="134"/>
      <c r="K23" s="434" t="s">
        <v>14</v>
      </c>
      <c r="L23" s="435"/>
      <c r="M23" s="436"/>
      <c r="N23" s="59" t="e">
        <f>N22*19%</f>
        <v>#DIV/0!</v>
      </c>
      <c r="O23" s="101" t="e">
        <f>O22*19%</f>
        <v>#DIV/0!</v>
      </c>
      <c r="P23" s="17" t="s">
        <v>13</v>
      </c>
      <c r="Q23" s="133" t="e">
        <f>O22*P24</f>
        <v>#DIV/0!</v>
      </c>
      <c r="R23" s="132" t="s">
        <v>5</v>
      </c>
    </row>
    <row r="24" spans="1:18" ht="17.25" customHeight="1" thickBot="1" x14ac:dyDescent="0.25">
      <c r="D24" s="131" t="s">
        <v>60</v>
      </c>
      <c r="E24" s="97"/>
      <c r="F24" s="97"/>
      <c r="G24" s="96"/>
      <c r="H24" s="95"/>
      <c r="I24" s="55"/>
      <c r="J24" s="128"/>
      <c r="K24" s="437" t="s">
        <v>12</v>
      </c>
      <c r="L24" s="438"/>
      <c r="M24" s="439"/>
      <c r="N24" s="50" t="e">
        <f>N22+N23</f>
        <v>#DIV/0!</v>
      </c>
      <c r="O24" s="93" t="e">
        <f>O22+O23</f>
        <v>#DIV/0!</v>
      </c>
      <c r="P24" s="49">
        <v>11</v>
      </c>
      <c r="Q24" s="48" t="e">
        <f>O24*P24</f>
        <v>#DIV/0!</v>
      </c>
      <c r="R24" s="130" t="s">
        <v>9</v>
      </c>
    </row>
    <row r="25" spans="1:18" ht="17.25" customHeight="1" x14ac:dyDescent="0.2">
      <c r="D25" s="91"/>
      <c r="E25" s="90"/>
      <c r="F25" s="90"/>
      <c r="G25" s="89"/>
      <c r="H25" s="88"/>
      <c r="I25" s="64"/>
      <c r="J25" s="87"/>
      <c r="K25" s="61"/>
      <c r="L25" s="61"/>
      <c r="M25" s="61"/>
      <c r="N25" s="67"/>
      <c r="O25" s="45"/>
      <c r="P25" s="86"/>
      <c r="Q25" s="85"/>
      <c r="R25" s="17"/>
    </row>
    <row r="26" spans="1:18" ht="17.25" customHeight="1" thickBot="1" x14ac:dyDescent="0.25">
      <c r="D26" s="129" t="s">
        <v>44</v>
      </c>
      <c r="E26" s="97"/>
      <c r="F26" s="97"/>
      <c r="G26" s="96"/>
      <c r="H26" s="95"/>
      <c r="I26" s="55"/>
      <c r="J26" s="128"/>
      <c r="K26" s="51"/>
      <c r="L26" s="52"/>
      <c r="M26" s="51"/>
      <c r="N26" s="51"/>
      <c r="O26" s="127"/>
      <c r="P26" s="126"/>
      <c r="Q26" s="125"/>
      <c r="R26" s="124"/>
    </row>
    <row r="27" spans="1:18" ht="37.5" x14ac:dyDescent="0.2">
      <c r="D27" s="123" t="s">
        <v>40</v>
      </c>
      <c r="E27" s="122"/>
      <c r="F27" s="121"/>
      <c r="G27" s="120" t="s">
        <v>37</v>
      </c>
      <c r="H27" s="119"/>
      <c r="I27" s="82" t="s">
        <v>59</v>
      </c>
      <c r="J27" s="82" t="s">
        <v>58</v>
      </c>
      <c r="K27" s="118" t="s">
        <v>57</v>
      </c>
      <c r="L27" s="118"/>
      <c r="M27" s="118"/>
      <c r="N27" s="118"/>
      <c r="O27" s="82" t="s">
        <v>56</v>
      </c>
      <c r="P27" s="82" t="s">
        <v>55</v>
      </c>
      <c r="Q27" s="82" t="s">
        <v>54</v>
      </c>
      <c r="R27" s="81" t="s">
        <v>53</v>
      </c>
    </row>
    <row r="28" spans="1:18" ht="12.75" customHeight="1" x14ac:dyDescent="0.2">
      <c r="D28" s="117" t="s">
        <v>42</v>
      </c>
      <c r="E28" s="116"/>
      <c r="F28" s="115" t="s">
        <v>42</v>
      </c>
      <c r="G28" s="114" t="s">
        <v>42</v>
      </c>
      <c r="H28" s="112"/>
      <c r="I28" s="112" t="s">
        <v>52</v>
      </c>
      <c r="J28" s="112" t="s">
        <v>51</v>
      </c>
      <c r="K28" s="113"/>
      <c r="L28" s="113"/>
      <c r="M28" s="113"/>
      <c r="N28" s="112"/>
      <c r="O28" s="112" t="s">
        <v>25</v>
      </c>
      <c r="P28" s="112" t="s">
        <v>18</v>
      </c>
      <c r="Q28" s="112" t="s">
        <v>50</v>
      </c>
      <c r="R28" s="78" t="s">
        <v>18</v>
      </c>
    </row>
    <row r="29" spans="1:18" ht="17.25" customHeight="1" x14ac:dyDescent="0.2">
      <c r="D29" s="80" t="s">
        <v>31</v>
      </c>
      <c r="E29" s="79" t="s">
        <v>30</v>
      </c>
      <c r="F29" s="79" t="s">
        <v>29</v>
      </c>
      <c r="G29" s="79" t="s">
        <v>28</v>
      </c>
      <c r="H29" s="79" t="s">
        <v>27</v>
      </c>
      <c r="I29" s="79" t="s">
        <v>26</v>
      </c>
      <c r="J29" s="79" t="s">
        <v>25</v>
      </c>
      <c r="K29" s="79" t="s">
        <v>24</v>
      </c>
      <c r="L29" s="79" t="s">
        <v>23</v>
      </c>
      <c r="M29" s="79" t="s">
        <v>22</v>
      </c>
      <c r="N29" s="79" t="s">
        <v>21</v>
      </c>
      <c r="O29" s="79" t="s">
        <v>20</v>
      </c>
      <c r="P29" s="79" t="s">
        <v>49</v>
      </c>
      <c r="Q29" s="79" t="s">
        <v>19</v>
      </c>
      <c r="R29" s="111" t="s">
        <v>48</v>
      </c>
    </row>
    <row r="30" spans="1:18" ht="17.25" customHeight="1" x14ac:dyDescent="0.2">
      <c r="D30" s="110" t="s">
        <v>47</v>
      </c>
      <c r="E30" s="109" t="s">
        <v>46</v>
      </c>
      <c r="F30" s="108"/>
      <c r="G30" s="107">
        <f>SUM(G10:G19)</f>
        <v>396.53000000000003</v>
      </c>
      <c r="H30" s="185"/>
      <c r="I30" s="73" t="e">
        <f>R30/P30</f>
        <v>#DIV/0!</v>
      </c>
      <c r="J30" s="106" t="e">
        <f>G30*I30</f>
        <v>#DIV/0!</v>
      </c>
      <c r="K30" s="440" t="s">
        <v>45</v>
      </c>
      <c r="L30" s="441"/>
      <c r="M30" s="441"/>
      <c r="N30" s="442"/>
      <c r="O30" s="105" t="e">
        <f>J30</f>
        <v>#DIV/0!</v>
      </c>
      <c r="P30" s="388"/>
      <c r="Q30" s="73" t="e">
        <f>G30/P30</f>
        <v>#DIV/0!</v>
      </c>
      <c r="R30" s="390"/>
    </row>
    <row r="31" spans="1:18" ht="17.25" customHeight="1" x14ac:dyDescent="0.2">
      <c r="D31" s="70"/>
      <c r="K31" s="443" t="s">
        <v>44</v>
      </c>
      <c r="L31" s="444"/>
      <c r="M31" s="444"/>
      <c r="N31" s="445"/>
      <c r="O31" s="101" t="e">
        <f>O30</f>
        <v>#DIV/0!</v>
      </c>
      <c r="P31" s="104"/>
      <c r="Q31" s="103"/>
      <c r="R31" s="102"/>
    </row>
    <row r="32" spans="1:18" ht="17.25" customHeight="1" x14ac:dyDescent="0.2">
      <c r="D32" s="65"/>
      <c r="K32" s="443" t="s">
        <v>43</v>
      </c>
      <c r="L32" s="444"/>
      <c r="M32" s="444"/>
      <c r="N32" s="445"/>
      <c r="O32" s="101" t="e">
        <f>O31*19%</f>
        <v>#DIV/0!</v>
      </c>
      <c r="P32" s="24"/>
      <c r="Q32" s="100" t="e">
        <f>O31</f>
        <v>#DIV/0!</v>
      </c>
      <c r="R32" s="99" t="s">
        <v>5</v>
      </c>
    </row>
    <row r="33" spans="4:19" ht="17.25" customHeight="1" thickBot="1" x14ac:dyDescent="0.25">
      <c r="D33" s="98"/>
      <c r="E33" s="97"/>
      <c r="F33" s="97"/>
      <c r="G33" s="96"/>
      <c r="H33" s="95"/>
      <c r="I33" s="55"/>
      <c r="J33" s="94"/>
      <c r="K33" s="423" t="s">
        <v>12</v>
      </c>
      <c r="L33" s="424"/>
      <c r="M33" s="424"/>
      <c r="N33" s="425"/>
      <c r="O33" s="93" t="e">
        <f>O31+O32</f>
        <v>#DIV/0!</v>
      </c>
      <c r="P33" s="92" t="s">
        <v>42</v>
      </c>
      <c r="Q33" s="48" t="e">
        <f>O33</f>
        <v>#DIV/0!</v>
      </c>
      <c r="R33" s="47" t="s">
        <v>41</v>
      </c>
    </row>
    <row r="34" spans="4:19" ht="17.25" customHeight="1" thickBot="1" x14ac:dyDescent="0.25">
      <c r="D34" s="91"/>
      <c r="E34" s="90"/>
      <c r="F34" s="90"/>
      <c r="G34" s="89"/>
      <c r="H34" s="88"/>
      <c r="I34" s="64"/>
      <c r="J34" s="87"/>
      <c r="K34" s="61"/>
      <c r="L34" s="61"/>
      <c r="M34" s="61"/>
      <c r="N34" s="67"/>
      <c r="O34" s="45"/>
      <c r="P34" s="86"/>
      <c r="Q34" s="85"/>
      <c r="R34" s="17"/>
    </row>
    <row r="35" spans="4:19" ht="30" customHeight="1" x14ac:dyDescent="0.2">
      <c r="D35" s="84" t="s">
        <v>40</v>
      </c>
      <c r="E35" s="83" t="s">
        <v>39</v>
      </c>
      <c r="F35" s="83" t="s">
        <v>38</v>
      </c>
      <c r="G35" s="83" t="s">
        <v>37</v>
      </c>
      <c r="H35" s="83"/>
      <c r="I35" s="82"/>
      <c r="J35" s="82"/>
      <c r="K35" s="83" t="s">
        <v>36</v>
      </c>
      <c r="L35" s="83"/>
      <c r="M35" s="83"/>
      <c r="N35" s="82" t="s">
        <v>35</v>
      </c>
      <c r="O35" s="82" t="s">
        <v>34</v>
      </c>
      <c r="P35" s="82"/>
      <c r="Q35" s="82" t="s">
        <v>33</v>
      </c>
      <c r="R35" s="81" t="s">
        <v>32</v>
      </c>
    </row>
    <row r="36" spans="4:19" ht="12.75" customHeight="1" x14ac:dyDescent="0.2">
      <c r="D36" s="80" t="s">
        <v>31</v>
      </c>
      <c r="E36" s="79" t="s">
        <v>30</v>
      </c>
      <c r="F36" s="79" t="s">
        <v>29</v>
      </c>
      <c r="G36" s="79" t="s">
        <v>28</v>
      </c>
      <c r="H36" s="79" t="s">
        <v>27</v>
      </c>
      <c r="I36" s="79" t="s">
        <v>26</v>
      </c>
      <c r="J36" s="79" t="s">
        <v>25</v>
      </c>
      <c r="K36" s="79" t="s">
        <v>24</v>
      </c>
      <c r="L36" s="79" t="s">
        <v>23</v>
      </c>
      <c r="M36" s="79" t="s">
        <v>22</v>
      </c>
      <c r="N36" s="79" t="s">
        <v>21</v>
      </c>
      <c r="O36" s="79" t="s">
        <v>20</v>
      </c>
      <c r="P36" s="79"/>
      <c r="Q36" s="79" t="s">
        <v>19</v>
      </c>
      <c r="R36" s="78" t="s">
        <v>18</v>
      </c>
    </row>
    <row r="37" spans="4:19" ht="17.25" customHeight="1" x14ac:dyDescent="0.2">
      <c r="D37" s="77" t="s">
        <v>17</v>
      </c>
      <c r="E37" s="426" t="s">
        <v>16</v>
      </c>
      <c r="F37" s="427"/>
      <c r="G37" s="428"/>
      <c r="H37" s="185"/>
      <c r="I37" s="76"/>
      <c r="J37" s="75"/>
      <c r="K37" s="207">
        <v>5</v>
      </c>
      <c r="L37" s="205">
        <v>20.83</v>
      </c>
      <c r="M37" s="205">
        <v>229.2</v>
      </c>
      <c r="N37" s="73">
        <f>Q37*R37</f>
        <v>0</v>
      </c>
      <c r="O37" s="73">
        <f>N37*L37</f>
        <v>0</v>
      </c>
      <c r="P37" s="72"/>
      <c r="Q37" s="211">
        <v>0.25</v>
      </c>
      <c r="R37" s="71"/>
    </row>
    <row r="38" spans="4:19" ht="17.25" customHeight="1" thickBot="1" x14ac:dyDescent="0.25">
      <c r="D38" s="70"/>
      <c r="K38" s="69" t="s">
        <v>15</v>
      </c>
      <c r="L38" s="60"/>
      <c r="M38" s="60"/>
      <c r="N38" s="68">
        <f>SUM(N37)</f>
        <v>0</v>
      </c>
      <c r="O38" s="68">
        <f>SUM(O37)</f>
        <v>0</v>
      </c>
      <c r="P38" s="31"/>
      <c r="Q38" s="67">
        <f>SUM(Q37)</f>
        <v>0.25</v>
      </c>
      <c r="R38" s="66"/>
    </row>
    <row r="39" spans="4:19" ht="17.25" customHeight="1" x14ac:dyDescent="0.2">
      <c r="D39" s="65"/>
      <c r="I39" s="64"/>
      <c r="J39" s="63"/>
      <c r="K39" s="62"/>
      <c r="L39" s="61" t="s">
        <v>14</v>
      </c>
      <c r="M39" s="60"/>
      <c r="N39" s="59">
        <f>N38*19%</f>
        <v>0</v>
      </c>
      <c r="O39" s="59">
        <f>O38*19%</f>
        <v>0</v>
      </c>
      <c r="P39" s="17" t="s">
        <v>13</v>
      </c>
      <c r="Q39" s="58">
        <f>O38*P40</f>
        <v>0</v>
      </c>
      <c r="R39" s="57" t="s">
        <v>5</v>
      </c>
    </row>
    <row r="40" spans="4:19" ht="17.25" customHeight="1" thickBot="1" x14ac:dyDescent="0.25">
      <c r="D40" s="56"/>
      <c r="E40" s="12"/>
      <c r="F40" s="12"/>
      <c r="G40" s="12"/>
      <c r="H40" s="12"/>
      <c r="I40" s="55"/>
      <c r="J40" s="54"/>
      <c r="K40" s="53"/>
      <c r="L40" s="52" t="s">
        <v>12</v>
      </c>
      <c r="M40" s="51"/>
      <c r="N40" s="50">
        <f>N38+N39</f>
        <v>0</v>
      </c>
      <c r="O40" s="50">
        <f>O38+O39</f>
        <v>0</v>
      </c>
      <c r="P40" s="49">
        <f>P24</f>
        <v>11</v>
      </c>
      <c r="Q40" s="48">
        <f>O40*P40</f>
        <v>0</v>
      </c>
      <c r="R40" s="47" t="s">
        <v>9</v>
      </c>
    </row>
    <row r="41" spans="4:19" ht="17.25" customHeight="1" x14ac:dyDescent="0.25">
      <c r="D41" s="44"/>
      <c r="F41" s="42"/>
      <c r="G41" s="41"/>
      <c r="H41" s="40"/>
      <c r="I41" s="39"/>
      <c r="J41" s="38"/>
      <c r="K41" s="22"/>
      <c r="M41" s="46"/>
      <c r="N41" s="46"/>
      <c r="O41" s="20"/>
      <c r="P41" s="17"/>
      <c r="Q41" s="45"/>
      <c r="R41" s="17"/>
    </row>
    <row r="42" spans="4:19" ht="21" customHeight="1" x14ac:dyDescent="0.25">
      <c r="D42" s="44" t="s">
        <v>11</v>
      </c>
      <c r="F42" s="42"/>
      <c r="G42" s="41"/>
      <c r="H42" s="40"/>
      <c r="I42" s="39"/>
      <c r="J42" s="38"/>
      <c r="K42" s="22"/>
      <c r="M42" s="21"/>
      <c r="N42" s="21"/>
      <c r="O42" s="20"/>
      <c r="P42" s="17" t="s">
        <v>10</v>
      </c>
      <c r="Q42" s="36" t="e">
        <f>Q24+Q33+Q40</f>
        <v>#DIV/0!</v>
      </c>
      <c r="R42" s="17" t="s">
        <v>9</v>
      </c>
    </row>
    <row r="43" spans="4:19" ht="21" customHeight="1" x14ac:dyDescent="0.25">
      <c r="D43" s="43" t="s">
        <v>8</v>
      </c>
      <c r="F43" s="42"/>
      <c r="G43" s="41"/>
      <c r="H43" s="40"/>
      <c r="I43" s="39"/>
      <c r="J43" s="38"/>
      <c r="K43" s="22"/>
      <c r="M43" s="21"/>
      <c r="N43" s="21"/>
      <c r="O43" s="20"/>
      <c r="P43" s="37" t="s">
        <v>7</v>
      </c>
      <c r="Q43" s="36" t="e">
        <f>Q42*4</f>
        <v>#DIV/0!</v>
      </c>
      <c r="R43" s="35" t="s">
        <v>6</v>
      </c>
    </row>
    <row r="44" spans="4:19" ht="17.25" customHeight="1" x14ac:dyDescent="0.25">
      <c r="D44" s="34"/>
      <c r="E44" s="26"/>
      <c r="F44" s="26"/>
      <c r="G44" s="25"/>
      <c r="H44" s="24"/>
      <c r="I44" s="24"/>
      <c r="J44" s="23"/>
      <c r="K44" s="22"/>
      <c r="M44" s="21"/>
      <c r="N44" s="21"/>
      <c r="O44" s="20"/>
      <c r="P44" s="19"/>
      <c r="Q44" s="32" t="e">
        <f>Q42/119*100</f>
        <v>#DIV/0!</v>
      </c>
      <c r="R44" s="31" t="s">
        <v>5</v>
      </c>
    </row>
    <row r="45" spans="4:19" ht="17.25" customHeight="1" x14ac:dyDescent="0.25">
      <c r="D45" s="33"/>
      <c r="E45" s="26"/>
      <c r="F45" s="26"/>
      <c r="G45" s="25"/>
      <c r="H45" s="24"/>
      <c r="I45" s="24"/>
      <c r="J45" s="23"/>
      <c r="K45" s="22"/>
      <c r="M45" s="21"/>
      <c r="N45" s="21"/>
      <c r="O45" s="20"/>
      <c r="P45" s="19"/>
      <c r="Q45" s="32" t="e">
        <f>Q44*4</f>
        <v>#DIV/0!</v>
      </c>
      <c r="R45" s="31" t="s">
        <v>5</v>
      </c>
    </row>
    <row r="46" spans="4:19" ht="63.75" customHeight="1" x14ac:dyDescent="0.2">
      <c r="D46" s="429" t="s">
        <v>142</v>
      </c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</row>
    <row r="47" spans="4:19" ht="17.25" customHeight="1" x14ac:dyDescent="0.2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9"/>
      <c r="R47" s="29"/>
      <c r="S47" s="29"/>
    </row>
    <row r="48" spans="4:19" ht="10.5" hidden="1" customHeight="1" x14ac:dyDescent="0.25">
      <c r="D48" s="28" t="s">
        <v>4</v>
      </c>
      <c r="E48" s="26"/>
      <c r="F48" s="26"/>
      <c r="G48" s="25"/>
      <c r="H48" s="24"/>
      <c r="I48" s="24"/>
      <c r="J48" s="23"/>
      <c r="K48" s="22"/>
      <c r="M48" s="46"/>
      <c r="N48" s="46"/>
      <c r="O48" s="20"/>
      <c r="P48" s="19"/>
      <c r="Q48" s="18"/>
      <c r="R48" s="17"/>
    </row>
    <row r="49" spans="4:18" ht="10.5" hidden="1" customHeight="1" x14ac:dyDescent="0.25">
      <c r="D49" s="28" t="s">
        <v>3</v>
      </c>
      <c r="E49" s="26"/>
      <c r="F49" s="26"/>
      <c r="G49" s="25"/>
      <c r="H49" s="24"/>
      <c r="I49" s="24"/>
      <c r="J49" s="23"/>
      <c r="K49" s="22"/>
      <c r="M49" s="46"/>
      <c r="N49" s="46"/>
      <c r="O49" s="20"/>
      <c r="P49" s="19"/>
      <c r="Q49" s="18"/>
      <c r="R49" s="17"/>
    </row>
    <row r="50" spans="4:18" ht="10.5" hidden="1" customHeight="1" x14ac:dyDescent="0.25">
      <c r="D50" s="27"/>
      <c r="E50" s="26"/>
      <c r="F50" s="26"/>
      <c r="G50" s="25"/>
      <c r="H50" s="24"/>
      <c r="I50" s="24"/>
      <c r="J50" s="23"/>
      <c r="K50" s="22"/>
      <c r="M50" s="21"/>
      <c r="N50" s="21"/>
      <c r="O50" s="20"/>
      <c r="P50" s="19"/>
      <c r="Q50" s="18"/>
      <c r="R50" s="17"/>
    </row>
    <row r="51" spans="4:18" ht="10.5" hidden="1" customHeight="1" x14ac:dyDescent="0.25">
      <c r="D51" s="27"/>
      <c r="E51" s="26"/>
      <c r="F51" s="26"/>
      <c r="G51" s="25"/>
      <c r="H51" s="24"/>
      <c r="I51" s="24"/>
      <c r="J51" s="23"/>
      <c r="K51" s="22"/>
      <c r="M51" s="21"/>
      <c r="N51" s="21"/>
      <c r="O51" s="20"/>
      <c r="P51" s="19"/>
      <c r="Q51" s="18"/>
      <c r="R51" s="17"/>
    </row>
    <row r="52" spans="4:18" ht="10.5" hidden="1" customHeight="1" x14ac:dyDescent="0.25">
      <c r="D52" s="27"/>
      <c r="E52" s="26"/>
      <c r="F52" s="26"/>
      <c r="G52" s="25"/>
      <c r="H52" s="24"/>
      <c r="I52" s="24"/>
      <c r="J52" s="23"/>
      <c r="K52" s="22"/>
      <c r="M52" s="21"/>
      <c r="N52" s="21"/>
      <c r="O52" s="20"/>
      <c r="P52" s="19"/>
      <c r="Q52" s="18"/>
      <c r="R52" s="17"/>
    </row>
    <row r="53" spans="4:18" ht="20.25" hidden="1" customHeight="1" thickBot="1" x14ac:dyDescent="0.3">
      <c r="D53" s="16" t="s">
        <v>2</v>
      </c>
      <c r="E53" s="12"/>
      <c r="F53" s="12"/>
      <c r="G53" s="8"/>
      <c r="H53" s="15"/>
      <c r="I53" s="14" t="s">
        <v>1</v>
      </c>
      <c r="J53" s="13"/>
      <c r="K53" s="12"/>
      <c r="L53" s="11" t="s">
        <v>0</v>
      </c>
      <c r="M53" s="10"/>
      <c r="N53" s="10"/>
      <c r="O53" s="9"/>
      <c r="P53" s="8"/>
      <c r="Q53" s="8"/>
      <c r="R53" s="8"/>
    </row>
    <row r="54" spans="4:18" hidden="1" x14ac:dyDescent="0.2">
      <c r="D54" s="7"/>
      <c r="G54" s="2"/>
      <c r="H54" s="2"/>
      <c r="I54" s="6"/>
      <c r="J54" s="5"/>
      <c r="K54" s="4"/>
      <c r="L54" s="4"/>
      <c r="M54" s="4"/>
      <c r="N54" s="4"/>
      <c r="O54" s="3"/>
      <c r="P54" s="2"/>
      <c r="Q54" s="2"/>
      <c r="R54" s="2"/>
    </row>
  </sheetData>
  <sheetProtection algorithmName="SHA-512" hashValue="/lZepmuNCPJaPV8LF8vdMq22ikfC6NoHy2Iw3PfXqebol/f28Nh3chKsA63lXbuknArDxbvuhEcuanln3mq06w==" saltValue="DoLGq+hFCUEXz9w1V940kA==" spinCount="100000" sheet="1" selectLockedCells="1"/>
  <mergeCells count="15">
    <mergeCell ref="R10:R21"/>
    <mergeCell ref="K33:N33"/>
    <mergeCell ref="E37:G37"/>
    <mergeCell ref="D46:R46"/>
    <mergeCell ref="K22:M22"/>
    <mergeCell ref="K23:M23"/>
    <mergeCell ref="K24:M24"/>
    <mergeCell ref="K30:N30"/>
    <mergeCell ref="K31:N31"/>
    <mergeCell ref="K32:N32"/>
    <mergeCell ref="E4:H4"/>
    <mergeCell ref="K4:P4"/>
    <mergeCell ref="E5:H5"/>
    <mergeCell ref="K5:P5"/>
    <mergeCell ref="E6:H6"/>
  </mergeCells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32BD-737E-4907-9C10-AA00A8159577}">
  <dimension ref="A1:E6"/>
  <sheetViews>
    <sheetView zoomScaleNormal="100" workbookViewId="0">
      <selection activeCell="B5" sqref="B5"/>
    </sheetView>
  </sheetViews>
  <sheetFormatPr baseColWidth="10" defaultRowHeight="12.75" x14ac:dyDescent="0.2"/>
  <cols>
    <col min="1" max="1" width="49.25" style="1" customWidth="1"/>
    <col min="2" max="2" width="33.25" style="1" customWidth="1"/>
    <col min="3" max="3" width="32.75" style="1" customWidth="1"/>
    <col min="4" max="4" width="15.125" style="1" hidden="1" customWidth="1"/>
    <col min="5" max="5" width="14.125" style="1" hidden="1" customWidth="1"/>
    <col min="6" max="256" width="11" style="1"/>
    <col min="257" max="257" width="49.25" style="1" customWidth="1"/>
    <col min="258" max="258" width="33.25" style="1" customWidth="1"/>
    <col min="259" max="259" width="32.75" style="1" customWidth="1"/>
    <col min="260" max="512" width="11" style="1"/>
    <col min="513" max="513" width="49.25" style="1" customWidth="1"/>
    <col min="514" max="514" width="33.25" style="1" customWidth="1"/>
    <col min="515" max="515" width="32.75" style="1" customWidth="1"/>
    <col min="516" max="768" width="11" style="1"/>
    <col min="769" max="769" width="49.25" style="1" customWidth="1"/>
    <col min="770" max="770" width="33.25" style="1" customWidth="1"/>
    <col min="771" max="771" width="32.75" style="1" customWidth="1"/>
    <col min="772" max="1024" width="11" style="1"/>
    <col min="1025" max="1025" width="49.25" style="1" customWidth="1"/>
    <col min="1026" max="1026" width="33.25" style="1" customWidth="1"/>
    <col min="1027" max="1027" width="32.75" style="1" customWidth="1"/>
    <col min="1028" max="1280" width="11" style="1"/>
    <col min="1281" max="1281" width="49.25" style="1" customWidth="1"/>
    <col min="1282" max="1282" width="33.25" style="1" customWidth="1"/>
    <col min="1283" max="1283" width="32.75" style="1" customWidth="1"/>
    <col min="1284" max="1536" width="11" style="1"/>
    <col min="1537" max="1537" width="49.25" style="1" customWidth="1"/>
    <col min="1538" max="1538" width="33.25" style="1" customWidth="1"/>
    <col min="1539" max="1539" width="32.75" style="1" customWidth="1"/>
    <col min="1540" max="1792" width="11" style="1"/>
    <col min="1793" max="1793" width="49.25" style="1" customWidth="1"/>
    <col min="1794" max="1794" width="33.25" style="1" customWidth="1"/>
    <col min="1795" max="1795" width="32.75" style="1" customWidth="1"/>
    <col min="1796" max="2048" width="11" style="1"/>
    <col min="2049" max="2049" width="49.25" style="1" customWidth="1"/>
    <col min="2050" max="2050" width="33.25" style="1" customWidth="1"/>
    <col min="2051" max="2051" width="32.75" style="1" customWidth="1"/>
    <col min="2052" max="2304" width="11" style="1"/>
    <col min="2305" max="2305" width="49.25" style="1" customWidth="1"/>
    <col min="2306" max="2306" width="33.25" style="1" customWidth="1"/>
    <col min="2307" max="2307" width="32.75" style="1" customWidth="1"/>
    <col min="2308" max="2560" width="11" style="1"/>
    <col min="2561" max="2561" width="49.25" style="1" customWidth="1"/>
    <col min="2562" max="2562" width="33.25" style="1" customWidth="1"/>
    <col min="2563" max="2563" width="32.75" style="1" customWidth="1"/>
    <col min="2564" max="2816" width="11" style="1"/>
    <col min="2817" max="2817" width="49.25" style="1" customWidth="1"/>
    <col min="2818" max="2818" width="33.25" style="1" customWidth="1"/>
    <col min="2819" max="2819" width="32.75" style="1" customWidth="1"/>
    <col min="2820" max="3072" width="11" style="1"/>
    <col min="3073" max="3073" width="49.25" style="1" customWidth="1"/>
    <col min="3074" max="3074" width="33.25" style="1" customWidth="1"/>
    <col min="3075" max="3075" width="32.75" style="1" customWidth="1"/>
    <col min="3076" max="3328" width="11" style="1"/>
    <col min="3329" max="3329" width="49.25" style="1" customWidth="1"/>
    <col min="3330" max="3330" width="33.25" style="1" customWidth="1"/>
    <col min="3331" max="3331" width="32.75" style="1" customWidth="1"/>
    <col min="3332" max="3584" width="11" style="1"/>
    <col min="3585" max="3585" width="49.25" style="1" customWidth="1"/>
    <col min="3586" max="3586" width="33.25" style="1" customWidth="1"/>
    <col min="3587" max="3587" width="32.75" style="1" customWidth="1"/>
    <col min="3588" max="3840" width="11" style="1"/>
    <col min="3841" max="3841" width="49.25" style="1" customWidth="1"/>
    <col min="3842" max="3842" width="33.25" style="1" customWidth="1"/>
    <col min="3843" max="3843" width="32.75" style="1" customWidth="1"/>
    <col min="3844" max="4096" width="11" style="1"/>
    <col min="4097" max="4097" width="49.25" style="1" customWidth="1"/>
    <col min="4098" max="4098" width="33.25" style="1" customWidth="1"/>
    <col min="4099" max="4099" width="32.75" style="1" customWidth="1"/>
    <col min="4100" max="4352" width="11" style="1"/>
    <col min="4353" max="4353" width="49.25" style="1" customWidth="1"/>
    <col min="4354" max="4354" width="33.25" style="1" customWidth="1"/>
    <col min="4355" max="4355" width="32.75" style="1" customWidth="1"/>
    <col min="4356" max="4608" width="11" style="1"/>
    <col min="4609" max="4609" width="49.25" style="1" customWidth="1"/>
    <col min="4610" max="4610" width="33.25" style="1" customWidth="1"/>
    <col min="4611" max="4611" width="32.75" style="1" customWidth="1"/>
    <col min="4612" max="4864" width="11" style="1"/>
    <col min="4865" max="4865" width="49.25" style="1" customWidth="1"/>
    <col min="4866" max="4866" width="33.25" style="1" customWidth="1"/>
    <col min="4867" max="4867" width="32.75" style="1" customWidth="1"/>
    <col min="4868" max="5120" width="11" style="1"/>
    <col min="5121" max="5121" width="49.25" style="1" customWidth="1"/>
    <col min="5122" max="5122" width="33.25" style="1" customWidth="1"/>
    <col min="5123" max="5123" width="32.75" style="1" customWidth="1"/>
    <col min="5124" max="5376" width="11" style="1"/>
    <col min="5377" max="5377" width="49.25" style="1" customWidth="1"/>
    <col min="5378" max="5378" width="33.25" style="1" customWidth="1"/>
    <col min="5379" max="5379" width="32.75" style="1" customWidth="1"/>
    <col min="5380" max="5632" width="11" style="1"/>
    <col min="5633" max="5633" width="49.25" style="1" customWidth="1"/>
    <col min="5634" max="5634" width="33.25" style="1" customWidth="1"/>
    <col min="5635" max="5635" width="32.75" style="1" customWidth="1"/>
    <col min="5636" max="5888" width="11" style="1"/>
    <col min="5889" max="5889" width="49.25" style="1" customWidth="1"/>
    <col min="5890" max="5890" width="33.25" style="1" customWidth="1"/>
    <col min="5891" max="5891" width="32.75" style="1" customWidth="1"/>
    <col min="5892" max="6144" width="11" style="1"/>
    <col min="6145" max="6145" width="49.25" style="1" customWidth="1"/>
    <col min="6146" max="6146" width="33.25" style="1" customWidth="1"/>
    <col min="6147" max="6147" width="32.75" style="1" customWidth="1"/>
    <col min="6148" max="6400" width="11" style="1"/>
    <col min="6401" max="6401" width="49.25" style="1" customWidth="1"/>
    <col min="6402" max="6402" width="33.25" style="1" customWidth="1"/>
    <col min="6403" max="6403" width="32.75" style="1" customWidth="1"/>
    <col min="6404" max="6656" width="11" style="1"/>
    <col min="6657" max="6657" width="49.25" style="1" customWidth="1"/>
    <col min="6658" max="6658" width="33.25" style="1" customWidth="1"/>
    <col min="6659" max="6659" width="32.75" style="1" customWidth="1"/>
    <col min="6660" max="6912" width="11" style="1"/>
    <col min="6913" max="6913" width="49.25" style="1" customWidth="1"/>
    <col min="6914" max="6914" width="33.25" style="1" customWidth="1"/>
    <col min="6915" max="6915" width="32.75" style="1" customWidth="1"/>
    <col min="6916" max="7168" width="11" style="1"/>
    <col min="7169" max="7169" width="49.25" style="1" customWidth="1"/>
    <col min="7170" max="7170" width="33.25" style="1" customWidth="1"/>
    <col min="7171" max="7171" width="32.75" style="1" customWidth="1"/>
    <col min="7172" max="7424" width="11" style="1"/>
    <col min="7425" max="7425" width="49.25" style="1" customWidth="1"/>
    <col min="7426" max="7426" width="33.25" style="1" customWidth="1"/>
    <col min="7427" max="7427" width="32.75" style="1" customWidth="1"/>
    <col min="7428" max="7680" width="11" style="1"/>
    <col min="7681" max="7681" width="49.25" style="1" customWidth="1"/>
    <col min="7682" max="7682" width="33.25" style="1" customWidth="1"/>
    <col min="7683" max="7683" width="32.75" style="1" customWidth="1"/>
    <col min="7684" max="7936" width="11" style="1"/>
    <col min="7937" max="7937" width="49.25" style="1" customWidth="1"/>
    <col min="7938" max="7938" width="33.25" style="1" customWidth="1"/>
    <col min="7939" max="7939" width="32.75" style="1" customWidth="1"/>
    <col min="7940" max="8192" width="11" style="1"/>
    <col min="8193" max="8193" width="49.25" style="1" customWidth="1"/>
    <col min="8194" max="8194" width="33.25" style="1" customWidth="1"/>
    <col min="8195" max="8195" width="32.75" style="1" customWidth="1"/>
    <col min="8196" max="8448" width="11" style="1"/>
    <col min="8449" max="8449" width="49.25" style="1" customWidth="1"/>
    <col min="8450" max="8450" width="33.25" style="1" customWidth="1"/>
    <col min="8451" max="8451" width="32.75" style="1" customWidth="1"/>
    <col min="8452" max="8704" width="11" style="1"/>
    <col min="8705" max="8705" width="49.25" style="1" customWidth="1"/>
    <col min="8706" max="8706" width="33.25" style="1" customWidth="1"/>
    <col min="8707" max="8707" width="32.75" style="1" customWidth="1"/>
    <col min="8708" max="8960" width="11" style="1"/>
    <col min="8961" max="8961" width="49.25" style="1" customWidth="1"/>
    <col min="8962" max="8962" width="33.25" style="1" customWidth="1"/>
    <col min="8963" max="8963" width="32.75" style="1" customWidth="1"/>
    <col min="8964" max="9216" width="11" style="1"/>
    <col min="9217" max="9217" width="49.25" style="1" customWidth="1"/>
    <col min="9218" max="9218" width="33.25" style="1" customWidth="1"/>
    <col min="9219" max="9219" width="32.75" style="1" customWidth="1"/>
    <col min="9220" max="9472" width="11" style="1"/>
    <col min="9473" max="9473" width="49.25" style="1" customWidth="1"/>
    <col min="9474" max="9474" width="33.25" style="1" customWidth="1"/>
    <col min="9475" max="9475" width="32.75" style="1" customWidth="1"/>
    <col min="9476" max="9728" width="11" style="1"/>
    <col min="9729" max="9729" width="49.25" style="1" customWidth="1"/>
    <col min="9730" max="9730" width="33.25" style="1" customWidth="1"/>
    <col min="9731" max="9731" width="32.75" style="1" customWidth="1"/>
    <col min="9732" max="9984" width="11" style="1"/>
    <col min="9985" max="9985" width="49.25" style="1" customWidth="1"/>
    <col min="9986" max="9986" width="33.25" style="1" customWidth="1"/>
    <col min="9987" max="9987" width="32.75" style="1" customWidth="1"/>
    <col min="9988" max="10240" width="11" style="1"/>
    <col min="10241" max="10241" width="49.25" style="1" customWidth="1"/>
    <col min="10242" max="10242" width="33.25" style="1" customWidth="1"/>
    <col min="10243" max="10243" width="32.75" style="1" customWidth="1"/>
    <col min="10244" max="10496" width="11" style="1"/>
    <col min="10497" max="10497" width="49.25" style="1" customWidth="1"/>
    <col min="10498" max="10498" width="33.25" style="1" customWidth="1"/>
    <col min="10499" max="10499" width="32.75" style="1" customWidth="1"/>
    <col min="10500" max="10752" width="11" style="1"/>
    <col min="10753" max="10753" width="49.25" style="1" customWidth="1"/>
    <col min="10754" max="10754" width="33.25" style="1" customWidth="1"/>
    <col min="10755" max="10755" width="32.75" style="1" customWidth="1"/>
    <col min="10756" max="11008" width="11" style="1"/>
    <col min="11009" max="11009" width="49.25" style="1" customWidth="1"/>
    <col min="11010" max="11010" width="33.25" style="1" customWidth="1"/>
    <col min="11011" max="11011" width="32.75" style="1" customWidth="1"/>
    <col min="11012" max="11264" width="11" style="1"/>
    <col min="11265" max="11265" width="49.25" style="1" customWidth="1"/>
    <col min="11266" max="11266" width="33.25" style="1" customWidth="1"/>
    <col min="11267" max="11267" width="32.75" style="1" customWidth="1"/>
    <col min="11268" max="11520" width="11" style="1"/>
    <col min="11521" max="11521" width="49.25" style="1" customWidth="1"/>
    <col min="11522" max="11522" width="33.25" style="1" customWidth="1"/>
    <col min="11523" max="11523" width="32.75" style="1" customWidth="1"/>
    <col min="11524" max="11776" width="11" style="1"/>
    <col min="11777" max="11777" width="49.25" style="1" customWidth="1"/>
    <col min="11778" max="11778" width="33.25" style="1" customWidth="1"/>
    <col min="11779" max="11779" width="32.75" style="1" customWidth="1"/>
    <col min="11780" max="12032" width="11" style="1"/>
    <col min="12033" max="12033" width="49.25" style="1" customWidth="1"/>
    <col min="12034" max="12034" width="33.25" style="1" customWidth="1"/>
    <col min="12035" max="12035" width="32.75" style="1" customWidth="1"/>
    <col min="12036" max="12288" width="11" style="1"/>
    <col min="12289" max="12289" width="49.25" style="1" customWidth="1"/>
    <col min="12290" max="12290" width="33.25" style="1" customWidth="1"/>
    <col min="12291" max="12291" width="32.75" style="1" customWidth="1"/>
    <col min="12292" max="12544" width="11" style="1"/>
    <col min="12545" max="12545" width="49.25" style="1" customWidth="1"/>
    <col min="12546" max="12546" width="33.25" style="1" customWidth="1"/>
    <col min="12547" max="12547" width="32.75" style="1" customWidth="1"/>
    <col min="12548" max="12800" width="11" style="1"/>
    <col min="12801" max="12801" width="49.25" style="1" customWidth="1"/>
    <col min="12802" max="12802" width="33.25" style="1" customWidth="1"/>
    <col min="12803" max="12803" width="32.75" style="1" customWidth="1"/>
    <col min="12804" max="13056" width="11" style="1"/>
    <col min="13057" max="13057" width="49.25" style="1" customWidth="1"/>
    <col min="13058" max="13058" width="33.25" style="1" customWidth="1"/>
    <col min="13059" max="13059" width="32.75" style="1" customWidth="1"/>
    <col min="13060" max="13312" width="11" style="1"/>
    <col min="13313" max="13313" width="49.25" style="1" customWidth="1"/>
    <col min="13314" max="13314" width="33.25" style="1" customWidth="1"/>
    <col min="13315" max="13315" width="32.75" style="1" customWidth="1"/>
    <col min="13316" max="13568" width="11" style="1"/>
    <col min="13569" max="13569" width="49.25" style="1" customWidth="1"/>
    <col min="13570" max="13570" width="33.25" style="1" customWidth="1"/>
    <col min="13571" max="13571" width="32.75" style="1" customWidth="1"/>
    <col min="13572" max="13824" width="11" style="1"/>
    <col min="13825" max="13825" width="49.25" style="1" customWidth="1"/>
    <col min="13826" max="13826" width="33.25" style="1" customWidth="1"/>
    <col min="13827" max="13827" width="32.75" style="1" customWidth="1"/>
    <col min="13828" max="14080" width="11" style="1"/>
    <col min="14081" max="14081" width="49.25" style="1" customWidth="1"/>
    <col min="14082" max="14082" width="33.25" style="1" customWidth="1"/>
    <col min="14083" max="14083" width="32.75" style="1" customWidth="1"/>
    <col min="14084" max="14336" width="11" style="1"/>
    <col min="14337" max="14337" width="49.25" style="1" customWidth="1"/>
    <col min="14338" max="14338" width="33.25" style="1" customWidth="1"/>
    <col min="14339" max="14339" width="32.75" style="1" customWidth="1"/>
    <col min="14340" max="14592" width="11" style="1"/>
    <col min="14593" max="14593" width="49.25" style="1" customWidth="1"/>
    <col min="14594" max="14594" width="33.25" style="1" customWidth="1"/>
    <col min="14595" max="14595" width="32.75" style="1" customWidth="1"/>
    <col min="14596" max="14848" width="11" style="1"/>
    <col min="14849" max="14849" width="49.25" style="1" customWidth="1"/>
    <col min="14850" max="14850" width="33.25" style="1" customWidth="1"/>
    <col min="14851" max="14851" width="32.75" style="1" customWidth="1"/>
    <col min="14852" max="15104" width="11" style="1"/>
    <col min="15105" max="15105" width="49.25" style="1" customWidth="1"/>
    <col min="15106" max="15106" width="33.25" style="1" customWidth="1"/>
    <col min="15107" max="15107" width="32.75" style="1" customWidth="1"/>
    <col min="15108" max="15360" width="11" style="1"/>
    <col min="15361" max="15361" width="49.25" style="1" customWidth="1"/>
    <col min="15362" max="15362" width="33.25" style="1" customWidth="1"/>
    <col min="15363" max="15363" width="32.75" style="1" customWidth="1"/>
    <col min="15364" max="15616" width="11" style="1"/>
    <col min="15617" max="15617" width="49.25" style="1" customWidth="1"/>
    <col min="15618" max="15618" width="33.25" style="1" customWidth="1"/>
    <col min="15619" max="15619" width="32.75" style="1" customWidth="1"/>
    <col min="15620" max="15872" width="11" style="1"/>
    <col min="15873" max="15873" width="49.25" style="1" customWidth="1"/>
    <col min="15874" max="15874" width="33.25" style="1" customWidth="1"/>
    <col min="15875" max="15875" width="32.75" style="1" customWidth="1"/>
    <col min="15876" max="16128" width="11" style="1"/>
    <col min="16129" max="16129" width="49.25" style="1" customWidth="1"/>
    <col min="16130" max="16130" width="33.25" style="1" customWidth="1"/>
    <col min="16131" max="16131" width="32.75" style="1" customWidth="1"/>
    <col min="16132" max="16384" width="11" style="1"/>
  </cols>
  <sheetData>
    <row r="1" spans="1:5" ht="33.75" customHeight="1" thickBot="1" x14ac:dyDescent="0.25">
      <c r="A1" s="446" t="s">
        <v>133</v>
      </c>
      <c r="B1" s="446"/>
      <c r="C1" s="446"/>
    </row>
    <row r="2" spans="1:5" ht="37.5" customHeight="1" x14ac:dyDescent="0.2">
      <c r="A2" s="189"/>
      <c r="B2" s="190" t="s">
        <v>134</v>
      </c>
      <c r="C2" s="191" t="s">
        <v>135</v>
      </c>
      <c r="D2" s="191" t="s">
        <v>136</v>
      </c>
      <c r="E2" s="192" t="s">
        <v>137</v>
      </c>
    </row>
    <row r="3" spans="1:5" ht="29.25" customHeight="1" x14ac:dyDescent="0.2">
      <c r="A3" s="193" t="s">
        <v>139</v>
      </c>
      <c r="B3" s="194" t="e">
        <f>'6350 LVZ mit Formel'!Q44</f>
        <v>#DIV/0!</v>
      </c>
      <c r="C3" s="195" t="e">
        <f>'6350 LVZ mit Formel'!Q42</f>
        <v>#DIV/0!</v>
      </c>
      <c r="D3" s="196" t="e">
        <f>'6350 LVZ mit Formel'!Q21+'6350 LVZ mit Formel'!Q37</f>
        <v>#DIV/0!</v>
      </c>
      <c r="E3" s="197" t="e">
        <f>'6350 LVZ mit Formel'!Q32</f>
        <v>#DIV/0!</v>
      </c>
    </row>
    <row r="4" spans="1:5" ht="28.5" customHeight="1" x14ac:dyDescent="0.2">
      <c r="A4" s="193" t="s">
        <v>140</v>
      </c>
      <c r="B4" s="194" t="e">
        <f>'9650 LVZ mit Formel'!Q43</f>
        <v>#DIV/0!</v>
      </c>
      <c r="C4" s="195" t="e">
        <f>'9650 LVZ mit Formel'!Q41</f>
        <v>#DIV/0!</v>
      </c>
      <c r="D4" s="196" t="e">
        <f>'9650 LVZ mit Formel'!Q20+'9650 LVZ mit Formel'!Q36</f>
        <v>#DIV/0!</v>
      </c>
      <c r="E4" s="197" t="e">
        <f>'9650 LVZ mit Formel'!Q31</f>
        <v>#DIV/0!</v>
      </c>
    </row>
    <row r="5" spans="1:5" ht="28.5" customHeight="1" x14ac:dyDescent="0.2">
      <c r="A5" s="193" t="s">
        <v>141</v>
      </c>
      <c r="B5" s="194" t="e">
        <f>'9710 LVZ mit Formel'!Q45</f>
        <v>#DIV/0!</v>
      </c>
      <c r="C5" s="195" t="e">
        <f>'9710 LVZ mit Formel'!Q43</f>
        <v>#DIV/0!</v>
      </c>
      <c r="D5" s="196" t="e">
        <f>'9710 LVZ mit Formel'!Q22+'9710 LVZ mit Formel'!Q38</f>
        <v>#DIV/0!</v>
      </c>
      <c r="E5" s="197" t="e">
        <f>'9710 LVZ mit Formel'!Q33</f>
        <v>#DIV/0!</v>
      </c>
    </row>
    <row r="6" spans="1:5" ht="36.75" customHeight="1" thickBot="1" x14ac:dyDescent="0.25">
      <c r="A6" s="198" t="s">
        <v>138</v>
      </c>
      <c r="B6" s="199" t="e">
        <f>SUM(B3:B5)</f>
        <v>#DIV/0!</v>
      </c>
      <c r="C6" s="200" t="e">
        <f>SUM(C3:C5)</f>
        <v>#DIV/0!</v>
      </c>
      <c r="D6" s="201"/>
      <c r="E6" s="202"/>
    </row>
  </sheetData>
  <sheetProtection algorithmName="SHA-512" hashValue="UK9lFUAKkIcPe2FYlefhJiHqq8xM5/7AHJ+OQSOkF6mNs8duwTVg0CF/s/vXN4VRAtDI5uvUxlg0iYganaDqGg==" saltValue="Oi2EFTvaxuH3S73j8KasqA==" spinCount="100000" sheet="1" objects="1" scenarios="1"/>
  <mergeCells count="1">
    <mergeCell ref="A1:C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6350 LVZ mit Formel</vt:lpstr>
      <vt:lpstr>9650 LVZ mit Formel</vt:lpstr>
      <vt:lpstr>9710 LVZ mit Formel</vt:lpstr>
      <vt:lpstr>Gesamtkosten</vt:lpstr>
      <vt:lpstr>'9710 LVZ mit Formel'!Druckbereich</vt:lpstr>
      <vt:lpstr>Gesamtkosten!Druckbereich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Chemam, Angela 25</dc:creator>
  <cp:lastModifiedBy>Gohlke, Alexander 60</cp:lastModifiedBy>
  <cp:lastPrinted>2026-04-16T14:00:13Z</cp:lastPrinted>
  <dcterms:created xsi:type="dcterms:W3CDTF">2026-04-07T13:57:03Z</dcterms:created>
  <dcterms:modified xsi:type="dcterms:W3CDTF">2026-04-22T07:51:07Z</dcterms:modified>
</cp:coreProperties>
</file>